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5018" documentId="14_{3EEE2164-F532-4C78-A0F5-624A6D2268C8}" xr6:coauthVersionLast="47" xr6:coauthVersionMax="47" xr10:uidLastSave="{6AAA25B1-BFEB-483F-A686-0B9AD1611F77}"/>
  <bookViews>
    <workbookView xWindow="-98" yWindow="-98" windowWidth="21795" windowHeight="13875" activeTab="3" xr2:uid="{00000000-000D-0000-FFFF-FFFF00000000}"/>
  </bookViews>
  <sheets>
    <sheet name="Apr - Jun 2025" sheetId="1" r:id="rId1"/>
    <sheet name="Jul - Sep 2025" sheetId="2" r:id="rId2"/>
    <sheet name="Oct - Dec 2025" sheetId="13" r:id="rId3"/>
    <sheet name="Summary 2025-26" sheetId="12" r:id="rId4"/>
  </sheets>
  <definedNames>
    <definedName name="_xlnm._FilterDatabase" localSheetId="3" hidden="1">'Summary 2025-26'!$A$2:$I$2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3" l="1"/>
  <c r="H85" i="13"/>
  <c r="I85" i="13"/>
  <c r="J85" i="13"/>
  <c r="K85" i="13"/>
  <c r="L85" i="13"/>
  <c r="G85" i="13"/>
  <c r="H84" i="13"/>
  <c r="I84" i="13"/>
  <c r="J84" i="13"/>
  <c r="K84" i="13"/>
  <c r="L84" i="13"/>
  <c r="G84" i="13"/>
  <c r="G86" i="13"/>
  <c r="M107" i="2"/>
  <c r="G70" i="13"/>
  <c r="H17" i="13"/>
  <c r="I26" i="12"/>
  <c r="M84" i="13"/>
  <c r="M15" i="13"/>
  <c r="M9" i="13"/>
  <c r="M7" i="13"/>
  <c r="M8" i="13"/>
  <c r="J22" i="13"/>
  <c r="K22" i="13"/>
  <c r="L22" i="13"/>
  <c r="G22" i="13"/>
  <c r="H9" i="13"/>
  <c r="I9" i="13"/>
  <c r="J9" i="13"/>
  <c r="K9" i="13"/>
  <c r="L9" i="13"/>
  <c r="G9" i="13"/>
  <c r="I60" i="13"/>
  <c r="K60" i="13"/>
  <c r="H67" i="13"/>
  <c r="H66" i="13"/>
  <c r="K41" i="13"/>
  <c r="I16" i="13"/>
  <c r="H18" i="13"/>
  <c r="I21" i="13"/>
  <c r="I22" i="13" s="1"/>
  <c r="H21" i="13"/>
  <c r="H22" i="13" s="1"/>
  <c r="H12" i="13"/>
  <c r="I10" i="13"/>
  <c r="I30" i="13"/>
  <c r="M5" i="13"/>
  <c r="M21" i="13" l="1"/>
  <c r="L70" i="13" l="1"/>
  <c r="H20" i="12" s="1"/>
  <c r="J70" i="13"/>
  <c r="F20" i="12" s="1"/>
  <c r="I70" i="13"/>
  <c r="E20" i="12" s="1"/>
  <c r="H70" i="13"/>
  <c r="D20" i="12" s="1"/>
  <c r="C20" i="12"/>
  <c r="M69" i="13"/>
  <c r="M67" i="13"/>
  <c r="M66" i="13"/>
  <c r="M65" i="13"/>
  <c r="M64" i="13"/>
  <c r="M63" i="13"/>
  <c r="M62" i="13"/>
  <c r="M61" i="13"/>
  <c r="K70" i="13"/>
  <c r="G20" i="12" s="1"/>
  <c r="L59" i="13"/>
  <c r="H17" i="12" s="1"/>
  <c r="K59" i="13"/>
  <c r="G17" i="12" s="1"/>
  <c r="J59" i="13"/>
  <c r="F17" i="12" s="1"/>
  <c r="I59" i="13"/>
  <c r="E17" i="12" s="1"/>
  <c r="H59" i="13"/>
  <c r="D17" i="12" s="1"/>
  <c r="G59" i="13"/>
  <c r="C17" i="12" s="1"/>
  <c r="M58" i="13"/>
  <c r="M57" i="13"/>
  <c r="L56" i="13"/>
  <c r="H21" i="12" s="1"/>
  <c r="K56" i="13"/>
  <c r="G21" i="12" s="1"/>
  <c r="J56" i="13"/>
  <c r="F21" i="12" s="1"/>
  <c r="I56" i="13"/>
  <c r="E21" i="12" s="1"/>
  <c r="H56" i="13"/>
  <c r="D21" i="12" s="1"/>
  <c r="M55" i="13"/>
  <c r="M54" i="13"/>
  <c r="M53" i="13"/>
  <c r="M52" i="13"/>
  <c r="M51" i="13"/>
  <c r="M50" i="13"/>
  <c r="L49" i="13"/>
  <c r="J49" i="13"/>
  <c r="I49" i="13"/>
  <c r="G49" i="13"/>
  <c r="M48" i="13"/>
  <c r="M47" i="13"/>
  <c r="M46" i="13"/>
  <c r="M45" i="13"/>
  <c r="M44" i="13"/>
  <c r="M43" i="13"/>
  <c r="M42" i="13"/>
  <c r="K49" i="13"/>
  <c r="H49" i="13"/>
  <c r="M40" i="13"/>
  <c r="L39" i="13"/>
  <c r="H18" i="12" s="1"/>
  <c r="K39" i="13"/>
  <c r="G18" i="12" s="1"/>
  <c r="J39" i="13"/>
  <c r="F18" i="12" s="1"/>
  <c r="I39" i="13"/>
  <c r="E18" i="12" s="1"/>
  <c r="H39" i="13"/>
  <c r="D18" i="12" s="1"/>
  <c r="G39" i="13"/>
  <c r="C18" i="12" s="1"/>
  <c r="M38" i="13"/>
  <c r="M37" i="13"/>
  <c r="M36" i="13"/>
  <c r="M35" i="13"/>
  <c r="L34" i="13"/>
  <c r="H15" i="12" s="1"/>
  <c r="K34" i="13"/>
  <c r="G15" i="12" s="1"/>
  <c r="J34" i="13"/>
  <c r="F15" i="12" s="1"/>
  <c r="I34" i="13"/>
  <c r="E15" i="12" s="1"/>
  <c r="H34" i="13"/>
  <c r="D15" i="12" s="1"/>
  <c r="G34" i="13"/>
  <c r="C15" i="12" s="1"/>
  <c r="M33" i="13"/>
  <c r="M32" i="13"/>
  <c r="L31" i="13"/>
  <c r="H16" i="12" s="1"/>
  <c r="K31" i="13"/>
  <c r="G16" i="12" s="1"/>
  <c r="J31" i="13"/>
  <c r="F16" i="12" s="1"/>
  <c r="I31" i="13"/>
  <c r="E16" i="12" s="1"/>
  <c r="H31" i="13"/>
  <c r="G31" i="13"/>
  <c r="C16" i="12" s="1"/>
  <c r="M30" i="13"/>
  <c r="M29" i="13"/>
  <c r="L28" i="13"/>
  <c r="H14" i="12" s="1"/>
  <c r="K28" i="13"/>
  <c r="G14" i="12" s="1"/>
  <c r="J28" i="13"/>
  <c r="F14" i="12" s="1"/>
  <c r="I28" i="13"/>
  <c r="E14" i="12" s="1"/>
  <c r="H28" i="13"/>
  <c r="D14" i="12" s="1"/>
  <c r="G28" i="13"/>
  <c r="C14" i="12" s="1"/>
  <c r="M27" i="13"/>
  <c r="L26" i="13"/>
  <c r="H13" i="12" s="1"/>
  <c r="K26" i="13"/>
  <c r="G13" i="12" s="1"/>
  <c r="J26" i="13"/>
  <c r="F13" i="12" s="1"/>
  <c r="I26" i="13"/>
  <c r="E13" i="12" s="1"/>
  <c r="H26" i="13"/>
  <c r="D13" i="12" s="1"/>
  <c r="G26" i="13"/>
  <c r="C13" i="12" s="1"/>
  <c r="M25" i="13"/>
  <c r="M26" i="13" s="1"/>
  <c r="I13" i="12" s="1"/>
  <c r="L24" i="13"/>
  <c r="H12" i="12" s="1"/>
  <c r="K24" i="13"/>
  <c r="G12" i="12" s="1"/>
  <c r="J24" i="13"/>
  <c r="F12" i="12" s="1"/>
  <c r="I24" i="13"/>
  <c r="E12" i="12" s="1"/>
  <c r="H24" i="13"/>
  <c r="D12" i="12" s="1"/>
  <c r="G24" i="13"/>
  <c r="C12" i="12" s="1"/>
  <c r="M23" i="13"/>
  <c r="H11" i="12"/>
  <c r="G11" i="12"/>
  <c r="F11" i="12"/>
  <c r="E11" i="12"/>
  <c r="D11" i="12"/>
  <c r="C11" i="12"/>
  <c r="M20" i="13"/>
  <c r="M22" i="13" s="1"/>
  <c r="L19" i="13"/>
  <c r="H10" i="12" s="1"/>
  <c r="K19" i="13"/>
  <c r="G10" i="12" s="1"/>
  <c r="J19" i="13"/>
  <c r="F10" i="12" s="1"/>
  <c r="I19" i="13"/>
  <c r="E10" i="12" s="1"/>
  <c r="H19" i="13"/>
  <c r="D10" i="12" s="1"/>
  <c r="G19" i="13"/>
  <c r="C10" i="12" s="1"/>
  <c r="M18" i="13"/>
  <c r="M19" i="13" s="1"/>
  <c r="I10" i="12" s="1"/>
  <c r="L17" i="13"/>
  <c r="H9" i="12" s="1"/>
  <c r="K17" i="13"/>
  <c r="G9" i="12" s="1"/>
  <c r="J17" i="13"/>
  <c r="F9" i="12" s="1"/>
  <c r="I17" i="13"/>
  <c r="E9" i="12" s="1"/>
  <c r="D9" i="12"/>
  <c r="G17" i="13"/>
  <c r="C9" i="12" s="1"/>
  <c r="M16" i="13"/>
  <c r="M14" i="13"/>
  <c r="L13" i="13"/>
  <c r="H8" i="12" s="1"/>
  <c r="K13" i="13"/>
  <c r="G8" i="12" s="1"/>
  <c r="J13" i="13"/>
  <c r="F8" i="12" s="1"/>
  <c r="I13" i="13"/>
  <c r="E8" i="12" s="1"/>
  <c r="H13" i="13"/>
  <c r="D8" i="12" s="1"/>
  <c r="G13" i="13"/>
  <c r="C8" i="12" s="1"/>
  <c r="M12" i="13"/>
  <c r="L11" i="13"/>
  <c r="H6" i="12" s="1"/>
  <c r="K11" i="13"/>
  <c r="G6" i="12" s="1"/>
  <c r="J11" i="13"/>
  <c r="F6" i="12" s="1"/>
  <c r="I11" i="13"/>
  <c r="E6" i="12" s="1"/>
  <c r="H11" i="13"/>
  <c r="D6" i="12" s="1"/>
  <c r="G11" i="13"/>
  <c r="C6" i="12" s="1"/>
  <c r="M10" i="13"/>
  <c r="H4" i="12"/>
  <c r="G4" i="12"/>
  <c r="F4" i="12"/>
  <c r="E4" i="12"/>
  <c r="D4" i="12"/>
  <c r="C4" i="12"/>
  <c r="A9" i="13"/>
  <c r="M6" i="13"/>
  <c r="L4" i="13"/>
  <c r="K4" i="13"/>
  <c r="J4" i="13"/>
  <c r="I4" i="13"/>
  <c r="H4" i="13"/>
  <c r="G4" i="13"/>
  <c r="M3" i="13"/>
  <c r="M4" i="13" s="1"/>
  <c r="I11" i="12" l="1"/>
  <c r="H3" i="12"/>
  <c r="F3" i="12"/>
  <c r="D3" i="12"/>
  <c r="E3" i="12"/>
  <c r="G3" i="12"/>
  <c r="C3" i="12"/>
  <c r="C26" i="12" s="1"/>
  <c r="I3" i="12"/>
  <c r="M28" i="13"/>
  <c r="I14" i="12" s="1"/>
  <c r="M13" i="13"/>
  <c r="I8" i="12" s="1"/>
  <c r="M34" i="13"/>
  <c r="I15" i="12" s="1"/>
  <c r="I4" i="12"/>
  <c r="G56" i="13"/>
  <c r="M59" i="13"/>
  <c r="I17" i="12" s="1"/>
  <c r="M56" i="13"/>
  <c r="I21" i="12" s="1"/>
  <c r="M39" i="13"/>
  <c r="I18" i="12" s="1"/>
  <c r="M31" i="13"/>
  <c r="M24" i="13"/>
  <c r="I12" i="12" s="1"/>
  <c r="M17" i="13"/>
  <c r="I9" i="12" s="1"/>
  <c r="M11" i="13"/>
  <c r="I6" i="12" s="1"/>
  <c r="M41" i="13"/>
  <c r="M49" i="13" s="1"/>
  <c r="M60" i="13"/>
  <c r="M70" i="13" s="1"/>
  <c r="I20" i="12" l="1"/>
  <c r="M85" i="13"/>
  <c r="I86" i="13"/>
  <c r="L86" i="13"/>
  <c r="J86" i="13"/>
  <c r="H86" i="13"/>
  <c r="K86" i="13"/>
  <c r="I22" i="12" l="1"/>
  <c r="I27" i="12"/>
  <c r="M86" i="13"/>
  <c r="M90" i="1" l="1"/>
  <c r="M43" i="1"/>
  <c r="G94" i="1" l="1"/>
  <c r="H94" i="1"/>
  <c r="I94" i="1"/>
  <c r="J94" i="1"/>
  <c r="K94" i="1"/>
  <c r="L94" i="1"/>
  <c r="M94" i="1"/>
  <c r="G96" i="1"/>
  <c r="H105" i="2"/>
  <c r="I105" i="2"/>
  <c r="J105" i="2"/>
  <c r="L105" i="2"/>
  <c r="H95" i="1"/>
  <c r="G95" i="1"/>
  <c r="G91" i="2"/>
  <c r="G80" i="2"/>
  <c r="G62" i="2"/>
  <c r="C19" i="12" s="1"/>
  <c r="G47" i="2"/>
  <c r="H12" i="2"/>
  <c r="I12" i="2"/>
  <c r="J12" i="2"/>
  <c r="K12" i="2"/>
  <c r="L12" i="2"/>
  <c r="M12" i="2"/>
  <c r="G12" i="2"/>
  <c r="G4" i="2"/>
  <c r="G105" i="2" s="1"/>
  <c r="K81" i="2"/>
  <c r="K83" i="2"/>
  <c r="K82" i="2"/>
  <c r="K49" i="2"/>
  <c r="H49" i="2"/>
  <c r="K48" i="2"/>
  <c r="M69" i="2"/>
  <c r="M68" i="2"/>
  <c r="M67" i="2"/>
  <c r="L22" i="2"/>
  <c r="K22" i="2"/>
  <c r="J22" i="2"/>
  <c r="I22" i="2"/>
  <c r="H22" i="2"/>
  <c r="G22" i="2"/>
  <c r="M21" i="2"/>
  <c r="M22" i="2" s="1"/>
  <c r="L36" i="2"/>
  <c r="K36" i="2"/>
  <c r="J36" i="2"/>
  <c r="I36" i="2"/>
  <c r="H36" i="2"/>
  <c r="D16" i="12" s="1"/>
  <c r="G36" i="2"/>
  <c r="M35" i="2"/>
  <c r="M34" i="2"/>
  <c r="M33" i="2"/>
  <c r="L32" i="2"/>
  <c r="K32" i="2"/>
  <c r="J32" i="2"/>
  <c r="I32" i="2"/>
  <c r="H32" i="2"/>
  <c r="G32" i="2"/>
  <c r="M31" i="2"/>
  <c r="M30" i="2"/>
  <c r="M29" i="2"/>
  <c r="M24" i="2"/>
  <c r="K16" i="2"/>
  <c r="M11" i="2"/>
  <c r="M6" i="2"/>
  <c r="M36" i="2" l="1"/>
  <c r="I16" i="12" s="1"/>
  <c r="M32" i="2"/>
  <c r="I71" i="2" l="1"/>
  <c r="J71" i="2"/>
  <c r="K71" i="2"/>
  <c r="L71" i="2"/>
  <c r="H71" i="2"/>
  <c r="M70" i="2"/>
  <c r="M66" i="2"/>
  <c r="M65" i="2"/>
  <c r="M64" i="2"/>
  <c r="M63" i="2"/>
  <c r="M10" i="2"/>
  <c r="L18" i="2"/>
  <c r="K18" i="2"/>
  <c r="J18" i="2"/>
  <c r="I18" i="2"/>
  <c r="H18" i="2"/>
  <c r="G18" i="2"/>
  <c r="M17" i="2"/>
  <c r="M16" i="2"/>
  <c r="I95" i="1"/>
  <c r="J95" i="1"/>
  <c r="K95" i="1"/>
  <c r="L95" i="1"/>
  <c r="M71" i="2" l="1"/>
  <c r="M18" i="2"/>
  <c r="M21" i="1"/>
  <c r="M22" i="1"/>
  <c r="H22" i="1"/>
  <c r="I22" i="1"/>
  <c r="J22" i="1"/>
  <c r="K22" i="1"/>
  <c r="L22" i="1"/>
  <c r="G22" i="1"/>
  <c r="M20" i="1"/>
  <c r="M3" i="1"/>
  <c r="M4" i="1"/>
  <c r="L5" i="1"/>
  <c r="K5" i="1"/>
  <c r="J5" i="1"/>
  <c r="I5" i="1"/>
  <c r="H5" i="1"/>
  <c r="G5" i="1"/>
  <c r="A5" i="1"/>
  <c r="M6" i="1"/>
  <c r="M7" i="1" s="1"/>
  <c r="G7" i="1"/>
  <c r="H7" i="1"/>
  <c r="I7" i="1"/>
  <c r="J7" i="1"/>
  <c r="K7" i="1"/>
  <c r="L7" i="1"/>
  <c r="H54" i="1"/>
  <c r="I71" i="1"/>
  <c r="I83" i="1" s="1"/>
  <c r="I87" i="1"/>
  <c r="I89" i="1" s="1"/>
  <c r="H33" i="1"/>
  <c r="I33" i="1"/>
  <c r="J33" i="1"/>
  <c r="K33" i="1"/>
  <c r="L33" i="1"/>
  <c r="G33" i="1"/>
  <c r="M32" i="1"/>
  <c r="M31" i="1"/>
  <c r="M85" i="1"/>
  <c r="M86" i="1"/>
  <c r="M88" i="1"/>
  <c r="H30" i="1"/>
  <c r="I30" i="1"/>
  <c r="J30" i="1"/>
  <c r="K30" i="1"/>
  <c r="L30" i="1"/>
  <c r="G30" i="1"/>
  <c r="M29" i="1"/>
  <c r="M28" i="1"/>
  <c r="K17" i="1"/>
  <c r="H17" i="1"/>
  <c r="H83" i="1"/>
  <c r="J83" i="1"/>
  <c r="K83" i="1"/>
  <c r="L83" i="1"/>
  <c r="G83" i="1"/>
  <c r="J89" i="1"/>
  <c r="K89" i="1"/>
  <c r="L89" i="1"/>
  <c r="G89" i="1"/>
  <c r="H89" i="1"/>
  <c r="M84" i="1"/>
  <c r="M5" i="1" l="1"/>
  <c r="M87" i="1"/>
  <c r="M89" i="1" s="1"/>
  <c r="M33" i="1"/>
  <c r="M30" i="1"/>
  <c r="M12" i="1" l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53" i="1"/>
  <c r="M45" i="1"/>
  <c r="M46" i="1"/>
  <c r="M47" i="1"/>
  <c r="M48" i="1"/>
  <c r="M49" i="1"/>
  <c r="M50" i="1"/>
  <c r="M44" i="1"/>
  <c r="M35" i="1"/>
  <c r="M36" i="1"/>
  <c r="M37" i="1"/>
  <c r="M38" i="1"/>
  <c r="M39" i="1"/>
  <c r="M40" i="1"/>
  <c r="M41" i="1"/>
  <c r="M42" i="1"/>
  <c r="M34" i="1"/>
  <c r="M38" i="2" l="1"/>
  <c r="M39" i="2"/>
  <c r="G40" i="2"/>
  <c r="G28" i="2"/>
  <c r="G26" i="2"/>
  <c r="H4" i="2"/>
  <c r="I4" i="2"/>
  <c r="J4" i="2"/>
  <c r="K4" i="2"/>
  <c r="L4" i="2"/>
  <c r="L40" i="2"/>
  <c r="K40" i="2"/>
  <c r="J40" i="2"/>
  <c r="I40" i="2"/>
  <c r="H40" i="2"/>
  <c r="M37" i="2"/>
  <c r="L28" i="2"/>
  <c r="K28" i="2"/>
  <c r="J28" i="2"/>
  <c r="I28" i="2"/>
  <c r="H28" i="2"/>
  <c r="M27" i="2"/>
  <c r="L8" i="2"/>
  <c r="K8" i="2"/>
  <c r="J8" i="2"/>
  <c r="I8" i="2"/>
  <c r="H8" i="2"/>
  <c r="G8" i="2"/>
  <c r="A8" i="2"/>
  <c r="M7" i="2"/>
  <c r="M5" i="2"/>
  <c r="K105" i="2" l="1"/>
  <c r="M28" i="2"/>
  <c r="M40" i="2"/>
  <c r="M8" i="2"/>
  <c r="M105" i="2" l="1"/>
  <c r="M71" i="1"/>
  <c r="M72" i="1"/>
  <c r="M73" i="1"/>
  <c r="M74" i="1"/>
  <c r="M75" i="1"/>
  <c r="M76" i="1"/>
  <c r="M77" i="1"/>
  <c r="M78" i="1"/>
  <c r="M79" i="1"/>
  <c r="M80" i="1"/>
  <c r="M81" i="1"/>
  <c r="M82" i="1"/>
  <c r="M70" i="1"/>
  <c r="I15" i="2"/>
  <c r="K15" i="2"/>
  <c r="G15" i="2"/>
  <c r="H15" i="2"/>
  <c r="J15" i="2"/>
  <c r="L15" i="2"/>
  <c r="M14" i="2"/>
  <c r="M55" i="2"/>
  <c r="M50" i="2"/>
  <c r="G20" i="2"/>
  <c r="H20" i="2"/>
  <c r="I20" i="2"/>
  <c r="J20" i="2"/>
  <c r="K20" i="2"/>
  <c r="L20" i="2"/>
  <c r="H26" i="2"/>
  <c r="I26" i="2"/>
  <c r="J26" i="2"/>
  <c r="K26" i="2"/>
  <c r="L26" i="2"/>
  <c r="I47" i="2"/>
  <c r="J47" i="2"/>
  <c r="K47" i="2"/>
  <c r="L47" i="2"/>
  <c r="H91" i="2"/>
  <c r="J91" i="2"/>
  <c r="K91" i="2"/>
  <c r="L91" i="2"/>
  <c r="H80" i="2"/>
  <c r="I80" i="2"/>
  <c r="J80" i="2"/>
  <c r="K80" i="2"/>
  <c r="L80" i="2"/>
  <c r="G71" i="2"/>
  <c r="I62" i="2"/>
  <c r="J62" i="2"/>
  <c r="K62" i="2"/>
  <c r="L62" i="2"/>
  <c r="M73" i="2"/>
  <c r="M74" i="2"/>
  <c r="M75" i="2"/>
  <c r="M76" i="2"/>
  <c r="M77" i="2"/>
  <c r="M78" i="2"/>
  <c r="M79" i="2"/>
  <c r="M49" i="2"/>
  <c r="M51" i="2"/>
  <c r="M52" i="2"/>
  <c r="M54" i="2"/>
  <c r="M57" i="2"/>
  <c r="M58" i="2"/>
  <c r="M59" i="2"/>
  <c r="M60" i="2"/>
  <c r="M61" i="2"/>
  <c r="M83" i="2"/>
  <c r="H47" i="2"/>
  <c r="M26" i="1"/>
  <c r="M90" i="2"/>
  <c r="M89" i="2"/>
  <c r="M88" i="2"/>
  <c r="M87" i="2"/>
  <c r="M86" i="2"/>
  <c r="M85" i="2"/>
  <c r="M84" i="2"/>
  <c r="M82" i="2"/>
  <c r="M81" i="2"/>
  <c r="M72" i="2"/>
  <c r="M48" i="2"/>
  <c r="M45" i="2"/>
  <c r="M44" i="2"/>
  <c r="M43" i="2"/>
  <c r="M42" i="2"/>
  <c r="M41" i="2"/>
  <c r="M25" i="2"/>
  <c r="M23" i="2"/>
  <c r="M19" i="2"/>
  <c r="M20" i="2" s="1"/>
  <c r="M3" i="2"/>
  <c r="M4" i="2" s="1"/>
  <c r="M9" i="2"/>
  <c r="G106" i="2" l="1"/>
  <c r="C21" i="12"/>
  <c r="C27" i="12" s="1"/>
  <c r="C28" i="12" s="1"/>
  <c r="H19" i="12"/>
  <c r="H27" i="12" s="1"/>
  <c r="L106" i="2"/>
  <c r="G19" i="12"/>
  <c r="G27" i="12" s="1"/>
  <c r="K106" i="2"/>
  <c r="F19" i="12"/>
  <c r="F27" i="12" s="1"/>
  <c r="J106" i="2"/>
  <c r="E19" i="12"/>
  <c r="E27" i="12" s="1"/>
  <c r="I106" i="2"/>
  <c r="M83" i="1"/>
  <c r="M46" i="2"/>
  <c r="M47" i="2" s="1"/>
  <c r="M53" i="2"/>
  <c r="M62" i="2" s="1"/>
  <c r="M13" i="2"/>
  <c r="M15" i="2" s="1"/>
  <c r="M91" i="2"/>
  <c r="M26" i="2"/>
  <c r="M80" i="2"/>
  <c r="H62" i="2"/>
  <c r="I91" i="2"/>
  <c r="H14" i="1"/>
  <c r="G27" i="1"/>
  <c r="I27" i="1"/>
  <c r="J27" i="1"/>
  <c r="K27" i="1"/>
  <c r="L27" i="1"/>
  <c r="M25" i="1"/>
  <c r="M27" i="1" s="1"/>
  <c r="D19" i="12" l="1"/>
  <c r="D27" i="12" s="1"/>
  <c r="H106" i="2"/>
  <c r="I19" i="12"/>
  <c r="M106" i="2"/>
  <c r="L107" i="2"/>
  <c r="I107" i="2"/>
  <c r="K107" i="2"/>
  <c r="H27" i="1"/>
  <c r="J107" i="2"/>
  <c r="G107" i="2"/>
  <c r="M13" i="1"/>
  <c r="I14" i="1"/>
  <c r="J14" i="1"/>
  <c r="K14" i="1"/>
  <c r="L14" i="1"/>
  <c r="G14" i="1"/>
  <c r="G16" i="1"/>
  <c r="I16" i="1"/>
  <c r="J16" i="1"/>
  <c r="K16" i="1"/>
  <c r="L16" i="1"/>
  <c r="H16" i="1"/>
  <c r="H107" i="2" l="1"/>
  <c r="K69" i="1"/>
  <c r="M51" i="1" l="1"/>
  <c r="H52" i="1"/>
  <c r="I52" i="1"/>
  <c r="J52" i="1"/>
  <c r="K52" i="1"/>
  <c r="L52" i="1"/>
  <c r="G52" i="1"/>
  <c r="H69" i="1"/>
  <c r="I69" i="1"/>
  <c r="J69" i="1"/>
  <c r="L69" i="1"/>
  <c r="G69" i="1"/>
  <c r="I43" i="1"/>
  <c r="J43" i="1"/>
  <c r="K43" i="1"/>
  <c r="L43" i="1"/>
  <c r="G43" i="1"/>
  <c r="H43" i="1" l="1"/>
  <c r="A3" i="12" l="1"/>
  <c r="M69" i="1" l="1"/>
  <c r="M52" i="1"/>
  <c r="L24" i="1"/>
  <c r="K24" i="1"/>
  <c r="J24" i="1"/>
  <c r="I24" i="1"/>
  <c r="H24" i="1"/>
  <c r="G24" i="1"/>
  <c r="M23" i="1"/>
  <c r="M24" i="1" s="1"/>
  <c r="L19" i="1"/>
  <c r="K19" i="1"/>
  <c r="J19" i="1"/>
  <c r="I19" i="1"/>
  <c r="H19" i="1"/>
  <c r="G19" i="1"/>
  <c r="M17" i="1"/>
  <c r="M16" i="1"/>
  <c r="M14" i="1"/>
  <c r="L11" i="1"/>
  <c r="K11" i="1"/>
  <c r="J11" i="1"/>
  <c r="I11" i="1"/>
  <c r="H11" i="1"/>
  <c r="G11" i="1"/>
  <c r="M10" i="1"/>
  <c r="M11" i="1" s="1"/>
  <c r="L9" i="1"/>
  <c r="K9" i="1"/>
  <c r="J9" i="1"/>
  <c r="I9" i="1"/>
  <c r="H9" i="1"/>
  <c r="G9" i="1"/>
  <c r="M8" i="1"/>
  <c r="M95" i="1" l="1"/>
  <c r="K96" i="1"/>
  <c r="L96" i="1"/>
  <c r="H96" i="1"/>
  <c r="I96" i="1"/>
  <c r="J96" i="1"/>
  <c r="M19" i="1"/>
  <c r="M9" i="1"/>
  <c r="M96" i="1" l="1"/>
  <c r="D22" i="12"/>
  <c r="E22" i="12"/>
  <c r="C22" i="12"/>
  <c r="H26" i="12"/>
  <c r="H22" i="12"/>
  <c r="G26" i="12"/>
  <c r="G22" i="12"/>
  <c r="F26" i="12"/>
  <c r="F22" i="12"/>
  <c r="E26" i="12"/>
  <c r="D26" i="12"/>
  <c r="D28" i="12" s="1"/>
  <c r="I28" i="12" s="1"/>
  <c r="H28" i="12" l="1"/>
  <c r="H29" i="12" s="1"/>
  <c r="G28" i="12"/>
  <c r="G29" i="12" s="1"/>
  <c r="F28" i="12"/>
  <c r="F29" i="12" s="1"/>
  <c r="E28" i="12"/>
  <c r="E29" i="12" s="1"/>
  <c r="D29" i="12" l="1"/>
  <c r="C29" i="12"/>
  <c r="I29" i="12" l="1"/>
</calcChain>
</file>

<file path=xl/sharedStrings.xml><?xml version="1.0" encoding="utf-8"?>
<sst xmlns="http://schemas.openxmlformats.org/spreadsheetml/2006/main" count="832" uniqueCount="118">
  <si>
    <t>AUTHORITY  MEMBERS &amp; DIRECTORS - EXPENSES CLAIMS / INVOICES RECEIVED BETWEEN 1ST APRIL AND 30TH JUNE 2025</t>
  </si>
  <si>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</si>
  <si>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</si>
  <si>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</si>
  <si>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</si>
  <si>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</si>
  <si>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</si>
  <si>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</si>
  <si>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Rail / Tube / Bus</t>
  </si>
  <si>
    <t>Milage/
Parking</t>
  </si>
  <si>
    <t>Taxi</t>
  </si>
  <si>
    <t>Accommo-dation / Meals</t>
  </si>
  <si>
    <t>Other</t>
  </si>
  <si>
    <t>Total</t>
  </si>
  <si>
    <t>Anderson, Mhairi</t>
  </si>
  <si>
    <t>Authority Member</t>
  </si>
  <si>
    <t>ARAC meeting</t>
  </si>
  <si>
    <t>London</t>
  </si>
  <si>
    <t>Board meeting</t>
  </si>
  <si>
    <t>Berry, Lynne</t>
  </si>
  <si>
    <t>Crowe, Gary</t>
  </si>
  <si>
    <t>Donovan, Ellen</t>
  </si>
  <si>
    <t>Fround, Helen</t>
  </si>
  <si>
    <t>Greenfield, Andy</t>
  </si>
  <si>
    <t>Lewis,  David</t>
  </si>
  <si>
    <t>Stanbury, Stephen</t>
  </si>
  <si>
    <t>Watts, Jessica</t>
  </si>
  <si>
    <t>McDermott, John</t>
  </si>
  <si>
    <t xml:space="preserve">Deputy Director </t>
  </si>
  <si>
    <t>Internal Meeting</t>
  </si>
  <si>
    <t>Dineley, Louise</t>
  </si>
  <si>
    <t>Director of Data, Development &amp; Technology</t>
  </si>
  <si>
    <t>Harrison, Nicky</t>
  </si>
  <si>
    <t>Director of Regulation</t>
  </si>
  <si>
    <t>Unannounced PM inspection observation</t>
  </si>
  <si>
    <t>Salford</t>
  </si>
  <si>
    <t>Regs, All Staff &amp; SMT Away Day</t>
  </si>
  <si>
    <t>UKAS meeting</t>
  </si>
  <si>
    <t>Sullivan, Colin</t>
  </si>
  <si>
    <t>Chief executive</t>
  </si>
  <si>
    <t>All Staff Day</t>
  </si>
  <si>
    <t>Leighton-Hearn, Katrina</t>
  </si>
  <si>
    <t>Director of Finance &amp; Resources</t>
  </si>
  <si>
    <t>ARAC Meeting</t>
  </si>
  <si>
    <t>Inspection observation</t>
  </si>
  <si>
    <t>Cambridge</t>
  </si>
  <si>
    <t>K Leighton-Hearn</t>
  </si>
  <si>
    <t>SUMMARY</t>
  </si>
  <si>
    <t>MEMBERS TOTALS</t>
  </si>
  <si>
    <t>SENIOR MANAGEMENT</t>
  </si>
  <si>
    <t>TOTAL MEMBERS &amp; DIRECTORS</t>
  </si>
  <si>
    <t xml:space="preserve"> MEMBERS &amp; DIRECTORS - EXPENSES CLAIMS / INVOICES RECEIVED BETWEEN 1ST JULY AND 30TH SEPTEMBER 2025</t>
  </si>
  <si>
    <t>Meeting with External Bodies</t>
  </si>
  <si>
    <t>Birmingham</t>
  </si>
  <si>
    <t>HTA Board Meeting</t>
  </si>
  <si>
    <t>ARAC  meeting</t>
  </si>
  <si>
    <t>Board Meeting</t>
  </si>
  <si>
    <t>Meeting</t>
  </si>
  <si>
    <t>Froud, Helen</t>
  </si>
  <si>
    <t xml:space="preserve">Board Meeting   </t>
  </si>
  <si>
    <t>Lappin, Nicole</t>
  </si>
  <si>
    <t>Lewis, David</t>
  </si>
  <si>
    <t>Lock, David</t>
  </si>
  <si>
    <t>Radford, Gina</t>
  </si>
  <si>
    <t>Stanbury, Steve</t>
  </si>
  <si>
    <t>Dineley Louise</t>
  </si>
  <si>
    <t>HTA Board Meeting / HTA Learning Event</t>
  </si>
  <si>
    <t>Fce to face Meeting</t>
  </si>
  <si>
    <t>Inspection</t>
  </si>
  <si>
    <t>Wrightington</t>
  </si>
  <si>
    <t>CIPFA professional annual membership</t>
  </si>
  <si>
    <t>UKAS</t>
  </si>
  <si>
    <t>Deputy Director</t>
  </si>
  <si>
    <t>Civil Service Live</t>
  </si>
  <si>
    <t>Board Meeting &amp; Windsor Leadership’s Question Time</t>
  </si>
  <si>
    <t>24-26/06/2025</t>
  </si>
  <si>
    <t>ALB Senior Leaders meeting &amp; SMT workshop</t>
  </si>
  <si>
    <t>13-15/05/2025</t>
  </si>
  <si>
    <t xml:space="preserve"> </t>
  </si>
  <si>
    <t xml:space="preserve"> MEMBERS &amp; DIRECTORS - EXPENSES CLAIMS / INVOICES RECEIVED BETWEEN 1ST APRIL 2025 AND 31ST MARCH 2026</t>
  </si>
  <si>
    <t>Milage</t>
  </si>
  <si>
    <t>Accommodation / Meals</t>
  </si>
  <si>
    <t>Non Executive Director, Chair of the Board</t>
  </si>
  <si>
    <t>Non Executive Director</t>
  </si>
  <si>
    <t>Non Executive Director, Chair of ARAC</t>
  </si>
  <si>
    <t>McDermott , John</t>
  </si>
  <si>
    <t>Director</t>
  </si>
  <si>
    <t>Harrison, Nicolette</t>
  </si>
  <si>
    <t>Chief Executive</t>
  </si>
  <si>
    <t>TOTAL</t>
  </si>
  <si>
    <t>SENIOR EXECUTIVE's TOTALS</t>
  </si>
  <si>
    <t>GRAND TOTALS</t>
  </si>
  <si>
    <t>Belfast</t>
  </si>
  <si>
    <t xml:space="preserve">Meeting with External Bodies </t>
  </si>
  <si>
    <t xml:space="preserve">DHSC Meeting </t>
  </si>
  <si>
    <t xml:space="preserve">HTA Board Meeting </t>
  </si>
  <si>
    <t xml:space="preserve">London </t>
  </si>
  <si>
    <t>HTA Board</t>
  </si>
  <si>
    <t xml:space="preserve">Meeting </t>
  </si>
  <si>
    <t>DHSC Meeting &amp; Board</t>
  </si>
  <si>
    <t>SMT</t>
  </si>
  <si>
    <t>07/10/205</t>
  </si>
  <si>
    <t xml:space="preserve"> MEMBERS &amp; DIRECTORS - EXPENSES CLAIMS / INVOICES RECEIVED BETWEEN 1ST OCTOBER AND 31ST DECEMBER 2025</t>
  </si>
  <si>
    <t xml:space="preserve">Internal Meeting </t>
  </si>
  <si>
    <t xml:space="preserve">All staff Day </t>
  </si>
  <si>
    <t>Board</t>
  </si>
  <si>
    <t>ARAC &amp; Board</t>
  </si>
  <si>
    <t>10/06 + 26/06/25</t>
  </si>
  <si>
    <t xml:space="preserve">ARAC </t>
  </si>
  <si>
    <t>Flu Jab</t>
  </si>
  <si>
    <t>Tesco</t>
  </si>
  <si>
    <t>Professional Subscription to the Chartered Management Institute</t>
  </si>
  <si>
    <t>N/A</t>
  </si>
  <si>
    <t>Boots</t>
  </si>
  <si>
    <t>ALB Senior Leaders</t>
  </si>
  <si>
    <t>Online Grief Awareness Course</t>
  </si>
  <si>
    <t>Replacement Laptop case</t>
  </si>
  <si>
    <t xml:space="preserve">Meeting FieldFisher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</si>
</sst>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sz val="10"/>
      <color theme="0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A0128"/>
        <bgColor indexed="64"/>
      </patternFill>
    </fill>
    <fill>
      <patternFill patternType="solid">
        <fgColor rgb="FF5B2D77"/>
        <bgColor indexed="64"/>
      </patternFill>
    </fill>
    <fill>
      <patternFill patternType="solid">
        <fgColor rgb="FFBDD9E4"/>
        <bgColor indexed="64"/>
      </patternFill>
    </fill>
    <fill>
      <patternFill patternType="solid">
        <fgColor rgb="FF5C8FA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" fillId="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43" fontId="7" fillId="0" borderId="0" xfId="0" applyNumberFormat="1" applyFont="1"/>
    <xf numFmtId="43" fontId="8" fillId="0" borderId="3" xfId="1" applyFont="1" applyBorder="1"/>
    <xf numFmtId="0" fontId="9" fillId="0" borderId="0" xfId="0" applyFont="1"/>
    <xf numFmtId="14" fontId="9" fillId="0" borderId="0" xfId="0" applyNumberFormat="1" applyFont="1"/>
    <xf numFmtId="43" fontId="9" fillId="0" borderId="0" xfId="1" applyFont="1"/>
    <xf numFmtId="43" fontId="4" fillId="0" borderId="0" xfId="0" applyNumberFormat="1" applyFont="1"/>
    <xf numFmtId="43" fontId="8" fillId="0" borderId="0" xfId="1" applyFont="1" applyBorder="1"/>
    <xf numFmtId="22" fontId="4" fillId="0" borderId="0" xfId="0" applyNumberFormat="1" applyFont="1"/>
    <xf numFmtId="0" fontId="8" fillId="2" borderId="4" xfId="2" applyFont="1" applyBorder="1" applyAlignment="1">
      <alignment horizontal="center"/>
    </xf>
    <xf numFmtId="43" fontId="8" fillId="2" borderId="5" xfId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 wrapText="1"/>
    </xf>
    <xf numFmtId="43" fontId="5" fillId="4" borderId="8" xfId="1" applyFont="1" applyFill="1" applyBorder="1" applyAlignment="1">
      <alignment horizontal="center" wrapText="1"/>
    </xf>
    <xf numFmtId="43" fontId="5" fillId="4" borderId="9" xfId="1" applyFont="1" applyFill="1" applyBorder="1" applyAlignment="1">
      <alignment horizontal="center" wrapText="1"/>
    </xf>
    <xf numFmtId="43" fontId="5" fillId="4" borderId="10" xfId="1" applyFont="1" applyFill="1" applyBorder="1" applyAlignment="1">
      <alignment horizontal="center" wrapText="1"/>
    </xf>
    <xf numFmtId="0" fontId="5" fillId="5" borderId="11" xfId="0" applyFont="1" applyFill="1" applyBorder="1"/>
    <xf numFmtId="43" fontId="5" fillId="7" borderId="12" xfId="1" applyFont="1" applyFill="1" applyBorder="1"/>
    <xf numFmtId="0" fontId="8" fillId="5" borderId="11" xfId="0" applyFont="1" applyFill="1" applyBorder="1"/>
    <xf numFmtId="43" fontId="8" fillId="7" borderId="12" xfId="1" applyFont="1" applyFill="1" applyBorder="1"/>
    <xf numFmtId="43" fontId="5" fillId="7" borderId="1" xfId="1" applyFont="1" applyFill="1" applyBorder="1"/>
    <xf numFmtId="43" fontId="8" fillId="0" borderId="13" xfId="1" applyFont="1" applyBorder="1"/>
    <xf numFmtId="49" fontId="2" fillId="8" borderId="1" xfId="3" applyNumberFormat="1" applyFont="1" applyFill="1" applyBorder="1" applyAlignment="1"/>
    <xf numFmtId="43" fontId="2" fillId="8" borderId="1" xfId="1" applyFont="1" applyFill="1" applyBorder="1" applyAlignment="1">
      <alignment horizontal="center"/>
    </xf>
    <xf numFmtId="0" fontId="11" fillId="9" borderId="2" xfId="0" applyFont="1" applyFill="1" applyBorder="1" applyAlignment="1">
      <alignment horizontal="left" wrapText="1"/>
    </xf>
    <xf numFmtId="14" fontId="11" fillId="9" borderId="2" xfId="0" applyNumberFormat="1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/>
    </xf>
    <xf numFmtId="43" fontId="11" fillId="9" borderId="2" xfId="1" applyFont="1" applyFill="1" applyBorder="1" applyAlignment="1">
      <alignment horizontal="center" wrapText="1"/>
    </xf>
    <xf numFmtId="14" fontId="6" fillId="10" borderId="2" xfId="0" applyNumberFormat="1" applyFont="1" applyFill="1" applyBorder="1"/>
    <xf numFmtId="14" fontId="6" fillId="10" borderId="2" xfId="0" applyNumberFormat="1" applyFont="1" applyFill="1" applyBorder="1" applyAlignment="1">
      <alignment horizontal="right"/>
    </xf>
    <xf numFmtId="0" fontId="6" fillId="10" borderId="2" xfId="0" applyFont="1" applyFill="1" applyBorder="1"/>
    <xf numFmtId="43" fontId="6" fillId="10" borderId="2" xfId="1" applyFont="1" applyFill="1" applyBorder="1"/>
    <xf numFmtId="0" fontId="6" fillId="11" borderId="2" xfId="0" applyFont="1" applyFill="1" applyBorder="1"/>
    <xf numFmtId="0" fontId="12" fillId="11" borderId="2" xfId="0" applyFont="1" applyFill="1" applyBorder="1"/>
    <xf numFmtId="165" fontId="6" fillId="11" borderId="2" xfId="0" applyNumberFormat="1" applyFont="1" applyFill="1" applyBorder="1" applyAlignment="1">
      <alignment horizontal="left"/>
    </xf>
    <xf numFmtId="0" fontId="5" fillId="11" borderId="2" xfId="0" applyFont="1" applyFill="1" applyBorder="1"/>
    <xf numFmtId="14" fontId="6" fillId="11" borderId="2" xfId="0" applyNumberFormat="1" applyFont="1" applyFill="1" applyBorder="1" applyAlignment="1">
      <alignment horizontal="left"/>
    </xf>
    <xf numFmtId="43" fontId="5" fillId="11" borderId="2" xfId="1" applyFont="1" applyFill="1" applyBorder="1"/>
    <xf numFmtId="0" fontId="13" fillId="11" borderId="2" xfId="0" applyFont="1" applyFill="1" applyBorder="1"/>
    <xf numFmtId="14" fontId="6" fillId="10" borderId="2" xfId="0" applyNumberFormat="1" applyFont="1" applyFill="1" applyBorder="1" applyAlignment="1">
      <alignment wrapText="1"/>
    </xf>
    <xf numFmtId="43" fontId="8" fillId="0" borderId="3" xfId="1" applyFont="1" applyBorder="1" applyAlignment="1">
      <alignment horizontal="center"/>
    </xf>
    <xf numFmtId="49" fontId="2" fillId="8" borderId="1" xfId="3" applyNumberFormat="1" applyFont="1" applyFill="1" applyBorder="1"/>
    <xf numFmtId="43" fontId="2" fillId="8" borderId="1" xfId="4" applyFont="1" applyFill="1" applyBorder="1" applyAlignment="1">
      <alignment horizontal="center"/>
    </xf>
    <xf numFmtId="0" fontId="4" fillId="0" borderId="0" xfId="5" applyFont="1"/>
    <xf numFmtId="0" fontId="11" fillId="9" borderId="2" xfId="5" applyFont="1" applyFill="1" applyBorder="1" applyAlignment="1">
      <alignment horizontal="left" wrapText="1"/>
    </xf>
    <xf numFmtId="43" fontId="11" fillId="9" borderId="2" xfId="4" applyFont="1" applyFill="1" applyBorder="1" applyAlignment="1">
      <alignment horizontal="center" wrapText="1"/>
    </xf>
    <xf numFmtId="14" fontId="6" fillId="10" borderId="2" xfId="5" applyNumberFormat="1" applyFont="1" applyFill="1" applyBorder="1"/>
    <xf numFmtId="14" fontId="6" fillId="10" borderId="2" xfId="5" applyNumberFormat="1" applyFont="1" applyFill="1" applyBorder="1" applyAlignment="1">
      <alignment horizontal="right"/>
    </xf>
    <xf numFmtId="0" fontId="6" fillId="10" borderId="2" xfId="5" applyFont="1" applyFill="1" applyBorder="1"/>
    <xf numFmtId="43" fontId="6" fillId="10" borderId="2" xfId="4" applyFont="1" applyFill="1" applyBorder="1"/>
    <xf numFmtId="14" fontId="12" fillId="11" borderId="2" xfId="5" applyNumberFormat="1" applyFont="1" applyFill="1" applyBorder="1"/>
    <xf numFmtId="0" fontId="6" fillId="11" borderId="2" xfId="5" applyFont="1" applyFill="1" applyBorder="1"/>
    <xf numFmtId="165" fontId="6" fillId="11" borderId="2" xfId="5" applyNumberFormat="1" applyFont="1" applyFill="1" applyBorder="1" applyAlignment="1">
      <alignment horizontal="left"/>
    </xf>
    <xf numFmtId="0" fontId="5" fillId="11" borderId="2" xfId="5" applyFont="1" applyFill="1" applyBorder="1"/>
    <xf numFmtId="14" fontId="6" fillId="11" borderId="2" xfId="5" applyNumberFormat="1" applyFont="1" applyFill="1" applyBorder="1" applyAlignment="1">
      <alignment horizontal="left"/>
    </xf>
    <xf numFmtId="43" fontId="5" fillId="11" borderId="2" xfId="4" applyFont="1" applyFill="1" applyBorder="1"/>
    <xf numFmtId="14" fontId="12" fillId="0" borderId="2" xfId="5" applyNumberFormat="1" applyFont="1" applyBorder="1"/>
    <xf numFmtId="0" fontId="6" fillId="0" borderId="2" xfId="5" applyFont="1" applyBorder="1"/>
    <xf numFmtId="43" fontId="8" fillId="0" borderId="2" xfId="4" applyFont="1" applyBorder="1"/>
    <xf numFmtId="43" fontId="8" fillId="2" borderId="5" xfId="4" applyFont="1" applyFill="1" applyBorder="1" applyAlignment="1">
      <alignment horizontal="center"/>
    </xf>
    <xf numFmtId="43" fontId="8" fillId="2" borderId="6" xfId="4" applyFont="1" applyFill="1" applyBorder="1" applyAlignment="1">
      <alignment horizontal="center"/>
    </xf>
    <xf numFmtId="164" fontId="5" fillId="4" borderId="7" xfId="5" applyNumberFormat="1" applyFont="1" applyFill="1" applyBorder="1" applyAlignment="1">
      <alignment horizontal="center" wrapText="1"/>
    </xf>
    <xf numFmtId="43" fontId="5" fillId="4" borderId="8" xfId="4" applyFont="1" applyFill="1" applyBorder="1" applyAlignment="1">
      <alignment horizontal="center" wrapText="1"/>
    </xf>
    <xf numFmtId="43" fontId="5" fillId="4" borderId="9" xfId="4" applyFont="1" applyFill="1" applyBorder="1" applyAlignment="1">
      <alignment horizontal="center" wrapText="1"/>
    </xf>
    <xf numFmtId="43" fontId="5" fillId="4" borderId="10" xfId="4" applyFont="1" applyFill="1" applyBorder="1" applyAlignment="1">
      <alignment horizontal="center" wrapText="1"/>
    </xf>
    <xf numFmtId="0" fontId="5" fillId="5" borderId="11" xfId="5" applyFont="1" applyFill="1" applyBorder="1"/>
    <xf numFmtId="43" fontId="5" fillId="10" borderId="12" xfId="4" applyFont="1" applyFill="1" applyBorder="1"/>
    <xf numFmtId="0" fontId="8" fillId="5" borderId="11" xfId="5" applyFont="1" applyFill="1" applyBorder="1"/>
    <xf numFmtId="43" fontId="8" fillId="10" borderId="12" xfId="4" applyFont="1" applyFill="1" applyBorder="1"/>
    <xf numFmtId="43" fontId="5" fillId="10" borderId="1" xfId="4" applyFont="1" applyFill="1" applyBorder="1"/>
    <xf numFmtId="0" fontId="5" fillId="6" borderId="14" xfId="5" applyFont="1" applyFill="1" applyBorder="1"/>
    <xf numFmtId="43" fontId="5" fillId="6" borderId="15" xfId="4" applyFont="1" applyFill="1" applyBorder="1"/>
    <xf numFmtId="43" fontId="5" fillId="6" borderId="16" xfId="4" applyFont="1" applyFill="1" applyBorder="1"/>
    <xf numFmtId="0" fontId="11" fillId="9" borderId="2" xfId="5" applyFont="1" applyFill="1" applyBorder="1" applyAlignment="1">
      <alignment horizontal="left" vertical="top" wrapText="1"/>
    </xf>
    <xf numFmtId="14" fontId="11" fillId="9" borderId="2" xfId="5" applyNumberFormat="1" applyFont="1" applyFill="1" applyBorder="1" applyAlignment="1">
      <alignment horizontal="left" vertical="top" wrapText="1"/>
    </xf>
    <xf numFmtId="0" fontId="11" fillId="9" borderId="2" xfId="5" applyFont="1" applyFill="1" applyBorder="1" applyAlignment="1">
      <alignment horizontal="left" vertical="top"/>
    </xf>
    <xf numFmtId="43" fontId="11" fillId="9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4" fontId="12" fillId="10" borderId="2" xfId="5" applyNumberFormat="1" applyFont="1" applyFill="1" applyBorder="1"/>
    <xf numFmtId="43" fontId="5" fillId="10" borderId="2" xfId="4" applyFont="1" applyFill="1" applyBorder="1"/>
    <xf numFmtId="14" fontId="5" fillId="10" borderId="2" xfId="5" applyNumberFormat="1" applyFont="1" applyFill="1" applyBorder="1"/>
    <xf numFmtId="43" fontId="9" fillId="10" borderId="2" xfId="1" applyFont="1" applyFill="1" applyBorder="1"/>
    <xf numFmtId="43" fontId="4" fillId="0" borderId="0" xfId="5" applyNumberFormat="1" applyFont="1"/>
    <xf numFmtId="14" fontId="13" fillId="11" borderId="2" xfId="5" applyNumberFormat="1" applyFont="1" applyFill="1" applyBorder="1"/>
    <xf numFmtId="165" fontId="14" fillId="11" borderId="2" xfId="0" applyNumberFormat="1" applyFont="1" applyFill="1" applyBorder="1" applyAlignment="1">
      <alignment horizontal="left"/>
    </xf>
    <xf numFmtId="43" fontId="6" fillId="11" borderId="2" xfId="1" applyFont="1" applyFill="1" applyBorder="1"/>
    <xf numFmtId="43" fontId="15" fillId="0" borderId="0" xfId="5" applyNumberFormat="1" applyFont="1"/>
    <xf numFmtId="0" fontId="15" fillId="0" borderId="0" xfId="5" applyFont="1"/>
    <xf numFmtId="43" fontId="16" fillId="0" borderId="13" xfId="5" applyNumberFormat="1" applyFont="1" applyBorder="1" applyAlignment="1">
      <alignment wrapText="1"/>
    </xf>
    <xf numFmtId="14" fontId="5" fillId="10" borderId="2" xfId="0" applyNumberFormat="1" applyFont="1" applyFill="1" applyBorder="1"/>
    <xf numFmtId="43" fontId="6" fillId="11" borderId="2" xfId="4" applyFont="1" applyFill="1" applyBorder="1"/>
    <xf numFmtId="43" fontId="5" fillId="10" borderId="2" xfId="1" applyFont="1" applyFill="1" applyBorder="1"/>
  </cellXfs>
  <cellStyles count="6">
    <cellStyle name="Accent5" xfId="3" builtinId="45"/>
    <cellStyle name="Comma" xfId="1" builtinId="3"/>
    <cellStyle name="Comma 4" xfId="4" xr:uid="{E476BB4D-407E-42E3-BEDF-5D3164C7F177}"/>
    <cellStyle name="Good" xfId="2" builtinId="26"/>
    <cellStyle name="Normal" xfId="0" builtinId="0"/>
    <cellStyle name="Normal 5" xfId="5" xr:uid="{B0321128-684B-4BF1-977A-08A078D1C286}"/>
  </cellStyles>
  <dxfs count="0"/>
  <tableStyles count="0" defaultTableStyle="TableStyleMedium2" defaultPivotStyle="PivotStyleLight16"/>
  <colors>
    <mruColors>
      <color rgb="FFBDD9E4"/>
      <color rgb="FF5C8FA2"/>
      <color rgb="FFA3D869"/>
      <color rgb="FF1A0128"/>
      <color rgb="FFBDD916"/>
      <color rgb="FF5B2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zoomScaleNormal="100" workbookViewId="0">
      <pane xSplit="1" ySplit="2" topLeftCell="D83" activePane="bottomRight" state="frozen"/>
      <selection pane="topRight" activeCell="B1" sqref="B1"/>
      <selection pane="bottomLeft" activeCell="A3" sqref="A3"/>
      <selection pane="bottomRight" activeCell="L100" sqref="L100"/>
    </sheetView>
  </sheetViews>
  <sheetFormatPr defaultColWidth="9.06640625" defaultRowHeight="13.5" x14ac:dyDescent="0.35"/>
  <cols>
    <col min="1" max="1" width="16.06640625" style="1" customWidth="1"/>
    <col min="2" max="2" width="29.796875" style="1" customWidth="1"/>
    <col min="3" max="3" width="9.265625" style="1" bestFit="1" customWidth="1"/>
    <col min="4" max="4" width="34.73046875" style="1" bestFit="1" customWidth="1"/>
    <col min="5" max="5" width="19.06640625" style="1" customWidth="1"/>
    <col min="6" max="6" width="20.796875" style="1" customWidth="1"/>
    <col min="7" max="7" width="8.06640625" style="1" customWidth="1"/>
    <col min="8" max="8" width="9.06640625" style="1"/>
    <col min="9" max="9" width="10.73046875" style="1" customWidth="1"/>
    <col min="10" max="14" width="9.06640625" style="1"/>
    <col min="15" max="15" width="10" style="1" customWidth="1"/>
    <col min="16" max="18" width="9.06640625" style="1"/>
    <col min="19" max="19" width="17" style="1" customWidth="1"/>
    <col min="20" max="16384" width="9.06640625" style="1"/>
  </cols>
  <sheetData>
    <row r="1" spans="1:13" ht="22.9" x14ac:dyDescent="0.6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7"/>
    </row>
    <row r="2" spans="1:13" s="81" customFormat="1" ht="38.25" x14ac:dyDescent="0.45">
      <c r="A2" s="77" t="s">
        <v>1</v>
      </c>
      <c r="B2" s="77" t="s">
        <v>2</v>
      </c>
      <c r="C2" s="78" t="s">
        <v>3</v>
      </c>
      <c r="D2" s="77" t="s">
        <v>4</v>
      </c>
      <c r="E2" s="77" t="s">
        <v>5</v>
      </c>
      <c r="F2" s="79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  <c r="L2" s="80" t="s">
        <v>12</v>
      </c>
      <c r="M2" s="80" t="s">
        <v>13</v>
      </c>
    </row>
    <row r="3" spans="1:13" x14ac:dyDescent="0.35">
      <c r="A3" s="50" t="s">
        <v>14</v>
      </c>
      <c r="B3" s="50" t="s">
        <v>15</v>
      </c>
      <c r="C3" s="33">
        <v>45784</v>
      </c>
      <c r="D3" s="32" t="s">
        <v>16</v>
      </c>
      <c r="E3" s="33">
        <v>45818</v>
      </c>
      <c r="F3" s="34" t="s">
        <v>17</v>
      </c>
      <c r="G3" s="35"/>
      <c r="H3" s="35"/>
      <c r="I3" s="35"/>
      <c r="J3" s="35"/>
      <c r="K3" s="35"/>
      <c r="L3" s="35"/>
      <c r="M3" s="35">
        <f t="shared" ref="M3" si="0">SUM(G3:L3)</f>
        <v>0</v>
      </c>
    </row>
    <row r="4" spans="1:13" x14ac:dyDescent="0.35">
      <c r="A4" s="50" t="s">
        <v>14</v>
      </c>
      <c r="B4" s="50" t="s">
        <v>15</v>
      </c>
      <c r="C4" s="33">
        <v>45778</v>
      </c>
      <c r="D4" s="32" t="s">
        <v>18</v>
      </c>
      <c r="E4" s="33">
        <v>45834</v>
      </c>
      <c r="F4" s="34" t="s">
        <v>17</v>
      </c>
      <c r="G4" s="35"/>
      <c r="H4" s="35">
        <v>259</v>
      </c>
      <c r="I4" s="35"/>
      <c r="J4" s="35"/>
      <c r="K4" s="35">
        <v>2.4</v>
      </c>
      <c r="L4" s="35"/>
      <c r="M4" s="35">
        <f t="shared" ref="M4" si="1">SUM(G4:L4)</f>
        <v>261.39999999999998</v>
      </c>
    </row>
    <row r="5" spans="1:13" ht="15" x14ac:dyDescent="0.4">
      <c r="A5" s="87" t="str">
        <f>A4</f>
        <v>Anderson, Mhairi</v>
      </c>
      <c r="B5" s="55"/>
      <c r="C5" s="38"/>
      <c r="D5" s="39"/>
      <c r="E5" s="40"/>
      <c r="F5" s="36"/>
      <c r="G5" s="41">
        <f t="shared" ref="G5:M5" si="2">SUM(G2:G4)</f>
        <v>0</v>
      </c>
      <c r="H5" s="41">
        <f t="shared" si="2"/>
        <v>259</v>
      </c>
      <c r="I5" s="41">
        <f t="shared" si="2"/>
        <v>0</v>
      </c>
      <c r="J5" s="41">
        <f t="shared" si="2"/>
        <v>0</v>
      </c>
      <c r="K5" s="41">
        <f t="shared" si="2"/>
        <v>2.4</v>
      </c>
      <c r="L5" s="41">
        <f t="shared" si="2"/>
        <v>0</v>
      </c>
      <c r="M5" s="41">
        <f t="shared" si="2"/>
        <v>261.39999999999998</v>
      </c>
    </row>
    <row r="6" spans="1:13" x14ac:dyDescent="0.35">
      <c r="A6" s="50" t="s">
        <v>19</v>
      </c>
      <c r="B6" s="50" t="s">
        <v>15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</row>
    <row r="7" spans="1:13" ht="15" x14ac:dyDescent="0.4">
      <c r="A7" s="87" t="s">
        <v>19</v>
      </c>
      <c r="B7" s="55"/>
      <c r="C7" s="56"/>
      <c r="D7" s="57"/>
      <c r="E7" s="58"/>
      <c r="F7" s="55"/>
      <c r="G7" s="59">
        <f t="shared" ref="G7:M7" si="3">SUM(G6:G6)</f>
        <v>0</v>
      </c>
      <c r="H7" s="59">
        <f t="shared" si="3"/>
        <v>0</v>
      </c>
      <c r="I7" s="59">
        <f t="shared" si="3"/>
        <v>0</v>
      </c>
      <c r="J7" s="59">
        <f t="shared" si="3"/>
        <v>0</v>
      </c>
      <c r="K7" s="59">
        <f t="shared" si="3"/>
        <v>0</v>
      </c>
      <c r="L7" s="59">
        <f t="shared" si="3"/>
        <v>0</v>
      </c>
      <c r="M7" s="59">
        <f t="shared" si="3"/>
        <v>0</v>
      </c>
    </row>
    <row r="8" spans="1:13" x14ac:dyDescent="0.35">
      <c r="A8" s="50"/>
      <c r="B8" s="50"/>
      <c r="C8" s="51"/>
      <c r="D8" s="50"/>
      <c r="E8" s="51"/>
      <c r="F8" s="52"/>
      <c r="G8" s="53"/>
      <c r="H8" s="53"/>
      <c r="I8" s="53"/>
      <c r="J8" s="53"/>
      <c r="K8" s="53"/>
      <c r="L8" s="53"/>
      <c r="M8" s="53">
        <f t="shared" ref="M8" si="4">SUM(G8:L8)</f>
        <v>0</v>
      </c>
    </row>
    <row r="9" spans="1:13" x14ac:dyDescent="0.35">
      <c r="A9" s="54"/>
      <c r="B9" s="55"/>
      <c r="C9" s="56"/>
      <c r="D9" s="57"/>
      <c r="E9" s="58"/>
      <c r="F9" s="55"/>
      <c r="G9" s="59">
        <f t="shared" ref="G9:M9" si="5">SUM(G8:G8)</f>
        <v>0</v>
      </c>
      <c r="H9" s="59">
        <f t="shared" si="5"/>
        <v>0</v>
      </c>
      <c r="I9" s="59">
        <f t="shared" si="5"/>
        <v>0</v>
      </c>
      <c r="J9" s="59">
        <f t="shared" si="5"/>
        <v>0</v>
      </c>
      <c r="K9" s="59">
        <f t="shared" si="5"/>
        <v>0</v>
      </c>
      <c r="L9" s="59">
        <f t="shared" si="5"/>
        <v>0</v>
      </c>
      <c r="M9" s="59">
        <f t="shared" si="5"/>
        <v>0</v>
      </c>
    </row>
    <row r="10" spans="1:13" x14ac:dyDescent="0.35">
      <c r="A10" s="50"/>
      <c r="B10" s="50"/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>SUM(G10:L10)</f>
        <v>0</v>
      </c>
    </row>
    <row r="11" spans="1:13" x14ac:dyDescent="0.35">
      <c r="A11" s="54"/>
      <c r="B11" s="55"/>
      <c r="C11" s="56"/>
      <c r="D11" s="57"/>
      <c r="E11" s="58"/>
      <c r="F11" s="55"/>
      <c r="G11" s="59">
        <f t="shared" ref="G11:M11" si="6">SUM(G10)</f>
        <v>0</v>
      </c>
      <c r="H11" s="59">
        <f t="shared" si="6"/>
        <v>0</v>
      </c>
      <c r="I11" s="59">
        <f t="shared" si="6"/>
        <v>0</v>
      </c>
      <c r="J11" s="59">
        <f t="shared" si="6"/>
        <v>0</v>
      </c>
      <c r="K11" s="59">
        <f t="shared" si="6"/>
        <v>0</v>
      </c>
      <c r="L11" s="59">
        <f t="shared" si="6"/>
        <v>0</v>
      </c>
      <c r="M11" s="59">
        <f t="shared" si="6"/>
        <v>0</v>
      </c>
    </row>
    <row r="12" spans="1:13" x14ac:dyDescent="0.35">
      <c r="A12" s="50" t="s">
        <v>20</v>
      </c>
      <c r="B12" s="50" t="s">
        <v>15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 t="shared" ref="M12:M13" si="7">SUM(G12:L12)</f>
        <v>0</v>
      </c>
    </row>
    <row r="13" spans="1:13" x14ac:dyDescent="0.35">
      <c r="A13" s="50" t="s">
        <v>20</v>
      </c>
      <c r="B13" s="50" t="s">
        <v>15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si="7"/>
        <v>0</v>
      </c>
    </row>
    <row r="14" spans="1:13" ht="15" x14ac:dyDescent="0.4">
      <c r="A14" s="87" t="s">
        <v>20</v>
      </c>
      <c r="B14" s="55"/>
      <c r="C14" s="56"/>
      <c r="D14" s="57"/>
      <c r="E14" s="58"/>
      <c r="F14" s="55"/>
      <c r="G14" s="59">
        <f t="shared" ref="G14:M14" si="8">SUM(G12:G13)</f>
        <v>0</v>
      </c>
      <c r="H14" s="59">
        <f t="shared" si="8"/>
        <v>0</v>
      </c>
      <c r="I14" s="59">
        <f t="shared" si="8"/>
        <v>0</v>
      </c>
      <c r="J14" s="59">
        <f t="shared" si="8"/>
        <v>0</v>
      </c>
      <c r="K14" s="59">
        <f t="shared" si="8"/>
        <v>0</v>
      </c>
      <c r="L14" s="59">
        <f t="shared" si="8"/>
        <v>0</v>
      </c>
      <c r="M14" s="59">
        <f t="shared" si="8"/>
        <v>0</v>
      </c>
    </row>
    <row r="15" spans="1:13" x14ac:dyDescent="0.35">
      <c r="A15" s="50"/>
      <c r="B15" s="50"/>
      <c r="C15" s="33"/>
      <c r="D15" s="32"/>
      <c r="E15" s="33"/>
      <c r="F15" s="34"/>
      <c r="G15" s="35"/>
      <c r="H15" s="35"/>
      <c r="I15" s="35"/>
      <c r="J15" s="35"/>
      <c r="K15" s="53"/>
      <c r="L15" s="53"/>
      <c r="M15" s="53"/>
    </row>
    <row r="16" spans="1:13" x14ac:dyDescent="0.35">
      <c r="A16" s="54"/>
      <c r="B16" s="55"/>
      <c r="C16" s="56"/>
      <c r="D16" s="57"/>
      <c r="E16" s="58"/>
      <c r="F16" s="55"/>
      <c r="G16" s="59">
        <f t="shared" ref="G16:M16" si="9">SUM(G15:G15)</f>
        <v>0</v>
      </c>
      <c r="H16" s="59">
        <f t="shared" si="9"/>
        <v>0</v>
      </c>
      <c r="I16" s="59">
        <f t="shared" si="9"/>
        <v>0</v>
      </c>
      <c r="J16" s="59">
        <f t="shared" si="9"/>
        <v>0</v>
      </c>
      <c r="K16" s="59">
        <f t="shared" si="9"/>
        <v>0</v>
      </c>
      <c r="L16" s="59">
        <f t="shared" si="9"/>
        <v>0</v>
      </c>
      <c r="M16" s="59">
        <f t="shared" si="9"/>
        <v>0</v>
      </c>
    </row>
    <row r="17" spans="1:13" x14ac:dyDescent="0.35">
      <c r="A17" s="50" t="s">
        <v>21</v>
      </c>
      <c r="B17" s="50" t="s">
        <v>15</v>
      </c>
      <c r="C17" s="33">
        <v>45754</v>
      </c>
      <c r="D17" s="32" t="s">
        <v>18</v>
      </c>
      <c r="E17" s="33">
        <v>45721</v>
      </c>
      <c r="F17" s="34" t="s">
        <v>17</v>
      </c>
      <c r="G17" s="35"/>
      <c r="H17" s="35">
        <f>178.39+8.7</f>
        <v>187.08999999999997</v>
      </c>
      <c r="I17" s="35"/>
      <c r="J17" s="35">
        <v>10.99</v>
      </c>
      <c r="K17" s="35">
        <f>137.25+8.8</f>
        <v>146.05000000000001</v>
      </c>
      <c r="L17" s="35">
        <v>0</v>
      </c>
      <c r="M17" s="53">
        <f t="shared" ref="M17" si="10">SUM(G17:L17)</f>
        <v>344.13</v>
      </c>
    </row>
    <row r="18" spans="1:13" x14ac:dyDescent="0.35">
      <c r="A18" s="50"/>
      <c r="B18" s="50"/>
      <c r="C18" s="33"/>
      <c r="D18" s="32"/>
      <c r="E18" s="33"/>
      <c r="F18" s="34"/>
      <c r="G18" s="35"/>
      <c r="H18" s="35"/>
      <c r="I18" s="35"/>
      <c r="J18" s="35"/>
      <c r="K18" s="35"/>
      <c r="L18" s="35"/>
      <c r="M18" s="53"/>
    </row>
    <row r="19" spans="1:13" ht="15" x14ac:dyDescent="0.4">
      <c r="A19" s="87" t="s">
        <v>21</v>
      </c>
      <c r="B19" s="55"/>
      <c r="C19" s="56"/>
      <c r="D19" s="57"/>
      <c r="E19" s="58"/>
      <c r="F19" s="55"/>
      <c r="G19" s="59">
        <f t="shared" ref="G19:M19" si="11">SUM(G17:G17)</f>
        <v>0</v>
      </c>
      <c r="H19" s="59">
        <f t="shared" si="11"/>
        <v>187.08999999999997</v>
      </c>
      <c r="I19" s="59">
        <f t="shared" si="11"/>
        <v>0</v>
      </c>
      <c r="J19" s="59">
        <f t="shared" si="11"/>
        <v>10.99</v>
      </c>
      <c r="K19" s="59">
        <f t="shared" si="11"/>
        <v>146.05000000000001</v>
      </c>
      <c r="L19" s="59">
        <f t="shared" si="11"/>
        <v>0</v>
      </c>
      <c r="M19" s="59">
        <f t="shared" si="11"/>
        <v>344.13</v>
      </c>
    </row>
    <row r="20" spans="1:13" x14ac:dyDescent="0.35">
      <c r="A20" s="50" t="s">
        <v>22</v>
      </c>
      <c r="B20" s="50" t="s">
        <v>15</v>
      </c>
      <c r="C20" s="33">
        <v>45806</v>
      </c>
      <c r="D20" s="32" t="s">
        <v>18</v>
      </c>
      <c r="E20" s="33">
        <v>45834</v>
      </c>
      <c r="F20" s="34" t="s">
        <v>17</v>
      </c>
      <c r="G20" s="35">
        <v>661.25</v>
      </c>
      <c r="H20" s="35"/>
      <c r="I20" s="35"/>
      <c r="J20" s="35"/>
      <c r="K20" s="35"/>
      <c r="L20" s="35"/>
      <c r="M20" s="53">
        <f>SUM(G20:L20)</f>
        <v>661.25</v>
      </c>
    </row>
    <row r="21" spans="1:13" x14ac:dyDescent="0.35">
      <c r="A21" s="50" t="s">
        <v>22</v>
      </c>
      <c r="B21" s="50" t="s">
        <v>15</v>
      </c>
      <c r="C21" s="33"/>
      <c r="D21" s="32"/>
      <c r="E21" s="33"/>
      <c r="F21" s="34"/>
      <c r="G21" s="35"/>
      <c r="H21" s="35"/>
      <c r="I21" s="35"/>
      <c r="J21" s="35"/>
      <c r="K21" s="35"/>
      <c r="L21" s="35"/>
      <c r="M21" s="53">
        <f t="shared" ref="M21:M22" si="12">SUM(G21:L21)</f>
        <v>0</v>
      </c>
    </row>
    <row r="22" spans="1:13" x14ac:dyDescent="0.35">
      <c r="A22" s="54" t="s">
        <v>22</v>
      </c>
      <c r="B22" s="55"/>
      <c r="C22" s="56"/>
      <c r="D22" s="57"/>
      <c r="E22" s="58"/>
      <c r="F22" s="55"/>
      <c r="G22" s="59">
        <f>SUM(G20:G21)</f>
        <v>661.25</v>
      </c>
      <c r="H22" s="59">
        <f t="shared" ref="H22:L22" si="13">SUM(H20:H21)</f>
        <v>0</v>
      </c>
      <c r="I22" s="59">
        <f t="shared" si="13"/>
        <v>0</v>
      </c>
      <c r="J22" s="59">
        <f t="shared" si="13"/>
        <v>0</v>
      </c>
      <c r="K22" s="59">
        <f t="shared" si="13"/>
        <v>0</v>
      </c>
      <c r="L22" s="59">
        <f t="shared" si="13"/>
        <v>0</v>
      </c>
      <c r="M22" s="94">
        <f t="shared" si="12"/>
        <v>661.25</v>
      </c>
    </row>
    <row r="23" spans="1:13" x14ac:dyDescent="0.35">
      <c r="A23" s="50" t="s">
        <v>23</v>
      </c>
      <c r="B23" s="50" t="s">
        <v>15</v>
      </c>
      <c r="C23" s="33">
        <v>45835</v>
      </c>
      <c r="D23" s="32" t="s">
        <v>18</v>
      </c>
      <c r="E23" s="33">
        <v>45834</v>
      </c>
      <c r="F23" s="34" t="s">
        <v>17</v>
      </c>
      <c r="G23" s="35"/>
      <c r="H23" s="35">
        <v>71.2</v>
      </c>
      <c r="I23" s="35">
        <v>7.4</v>
      </c>
      <c r="J23" s="35"/>
      <c r="K23" s="35"/>
      <c r="L23" s="35"/>
      <c r="M23" s="53">
        <f>SUM(G23:L23)</f>
        <v>78.600000000000009</v>
      </c>
    </row>
    <row r="24" spans="1:13" x14ac:dyDescent="0.35">
      <c r="A24" s="54" t="s">
        <v>23</v>
      </c>
      <c r="B24" s="55"/>
      <c r="C24" s="56"/>
      <c r="D24" s="57"/>
      <c r="E24" s="58"/>
      <c r="F24" s="55"/>
      <c r="G24" s="59">
        <f t="shared" ref="G24:L24" si="14">SUM(G23)</f>
        <v>0</v>
      </c>
      <c r="H24" s="59">
        <f t="shared" si="14"/>
        <v>71.2</v>
      </c>
      <c r="I24" s="59">
        <f t="shared" si="14"/>
        <v>7.4</v>
      </c>
      <c r="J24" s="59">
        <f t="shared" si="14"/>
        <v>0</v>
      </c>
      <c r="K24" s="59">
        <f t="shared" si="14"/>
        <v>0</v>
      </c>
      <c r="L24" s="59">
        <f t="shared" si="14"/>
        <v>0</v>
      </c>
      <c r="M24" s="59">
        <f>SUM(M23)</f>
        <v>78.600000000000009</v>
      </c>
    </row>
    <row r="25" spans="1:13" x14ac:dyDescent="0.35">
      <c r="A25" s="50" t="s">
        <v>24</v>
      </c>
      <c r="B25" s="50" t="s">
        <v>15</v>
      </c>
      <c r="C25" s="51">
        <v>45784</v>
      </c>
      <c r="D25" s="50" t="s">
        <v>16</v>
      </c>
      <c r="E25" s="51">
        <v>45818</v>
      </c>
      <c r="F25" s="52"/>
      <c r="G25" s="53"/>
      <c r="H25" s="53">
        <v>35.700000000000003</v>
      </c>
      <c r="I25" s="53"/>
      <c r="J25" s="53"/>
      <c r="K25" s="53"/>
      <c r="L25" s="53"/>
      <c r="M25" s="53">
        <f>SUM(G25:L25)</f>
        <v>35.700000000000003</v>
      </c>
    </row>
    <row r="26" spans="1:13" x14ac:dyDescent="0.35">
      <c r="A26" s="50" t="s">
        <v>24</v>
      </c>
      <c r="B26" s="50" t="s">
        <v>15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x14ac:dyDescent="0.35">
      <c r="A27" s="54" t="s">
        <v>24</v>
      </c>
      <c r="B27" s="55"/>
      <c r="C27" s="56"/>
      <c r="D27" s="57"/>
      <c r="E27" s="58"/>
      <c r="F27" s="55"/>
      <c r="G27" s="59">
        <f>SUM(G25:G26)</f>
        <v>0</v>
      </c>
      <c r="H27" s="59">
        <f>SUM(H25:H26)</f>
        <v>35.700000000000003</v>
      </c>
      <c r="I27" s="59">
        <f t="shared" ref="I27:L27" si="15">SUM(I25:I26)</f>
        <v>0</v>
      </c>
      <c r="J27" s="59">
        <f t="shared" si="15"/>
        <v>0</v>
      </c>
      <c r="K27" s="59">
        <f t="shared" si="15"/>
        <v>0</v>
      </c>
      <c r="L27" s="59">
        <f t="shared" si="15"/>
        <v>0</v>
      </c>
      <c r="M27" s="59">
        <f>SUM(M25:M26)</f>
        <v>35.700000000000003</v>
      </c>
    </row>
    <row r="28" spans="1:13" x14ac:dyDescent="0.35">
      <c r="A28" s="50" t="s">
        <v>25</v>
      </c>
      <c r="B28" s="50" t="s">
        <v>15</v>
      </c>
      <c r="C28" s="51">
        <v>45820</v>
      </c>
      <c r="D28" s="50" t="s">
        <v>16</v>
      </c>
      <c r="E28" s="51">
        <v>45818</v>
      </c>
      <c r="F28" s="52" t="s">
        <v>17</v>
      </c>
      <c r="G28" s="53"/>
      <c r="H28" s="53">
        <v>88.8</v>
      </c>
      <c r="I28" s="53"/>
      <c r="J28" s="53"/>
      <c r="K28" s="53"/>
      <c r="L28" s="53"/>
      <c r="M28" s="53">
        <f>SUM(G28:L28)</f>
        <v>88.8</v>
      </c>
    </row>
    <row r="29" spans="1:13" x14ac:dyDescent="0.35">
      <c r="A29" s="50" t="s">
        <v>25</v>
      </c>
      <c r="B29" s="50" t="s">
        <v>15</v>
      </c>
      <c r="C29" s="51">
        <v>45835</v>
      </c>
      <c r="D29" s="50" t="s">
        <v>18</v>
      </c>
      <c r="E29" s="51">
        <v>45834</v>
      </c>
      <c r="F29" s="52" t="s">
        <v>17</v>
      </c>
      <c r="G29" s="53"/>
      <c r="H29" s="53"/>
      <c r="I29" s="53">
        <v>29.78</v>
      </c>
      <c r="J29" s="53"/>
      <c r="K29" s="53"/>
      <c r="L29" s="53"/>
      <c r="M29" s="53">
        <f>SUM(G29:L29)</f>
        <v>29.78</v>
      </c>
    </row>
    <row r="30" spans="1:13" x14ac:dyDescent="0.35">
      <c r="A30" s="54" t="s">
        <v>25</v>
      </c>
      <c r="B30" s="55"/>
      <c r="C30" s="56"/>
      <c r="D30" s="57"/>
      <c r="E30" s="58"/>
      <c r="F30" s="55"/>
      <c r="G30" s="59">
        <f>SUM(G28:G29)</f>
        <v>0</v>
      </c>
      <c r="H30" s="59">
        <f t="shared" ref="H30:M30" si="16">SUM(H28:H29)</f>
        <v>88.8</v>
      </c>
      <c r="I30" s="59">
        <f t="shared" si="16"/>
        <v>29.78</v>
      </c>
      <c r="J30" s="59">
        <f t="shared" si="16"/>
        <v>0</v>
      </c>
      <c r="K30" s="59">
        <f t="shared" si="16"/>
        <v>0</v>
      </c>
      <c r="L30" s="59">
        <f t="shared" si="16"/>
        <v>0</v>
      </c>
      <c r="M30" s="59">
        <f t="shared" si="16"/>
        <v>118.58</v>
      </c>
    </row>
    <row r="31" spans="1:13" x14ac:dyDescent="0.35">
      <c r="A31" s="50" t="s">
        <v>26</v>
      </c>
      <c r="B31" s="50" t="s">
        <v>15</v>
      </c>
      <c r="C31" s="51">
        <v>45820</v>
      </c>
      <c r="D31" s="50" t="s">
        <v>16</v>
      </c>
      <c r="E31" s="51">
        <v>45818</v>
      </c>
      <c r="F31" s="52" t="s">
        <v>17</v>
      </c>
      <c r="G31" s="53"/>
      <c r="H31" s="53">
        <v>72.489999999999995</v>
      </c>
      <c r="I31" s="53"/>
      <c r="J31" s="53"/>
      <c r="K31" s="53"/>
      <c r="L31" s="53"/>
      <c r="M31" s="53">
        <f>SUM(G31:L31)</f>
        <v>72.489999999999995</v>
      </c>
    </row>
    <row r="32" spans="1:13" x14ac:dyDescent="0.35">
      <c r="A32" s="50" t="s">
        <v>26</v>
      </c>
      <c r="B32" s="50" t="s">
        <v>15</v>
      </c>
      <c r="C32" s="51">
        <v>45748</v>
      </c>
      <c r="D32" s="50" t="s">
        <v>18</v>
      </c>
      <c r="E32" s="51">
        <v>45722</v>
      </c>
      <c r="F32" s="52" t="s">
        <v>17</v>
      </c>
      <c r="G32" s="53"/>
      <c r="H32" s="53">
        <v>-59.7</v>
      </c>
      <c r="I32" s="53"/>
      <c r="J32" s="53"/>
      <c r="K32" s="53"/>
      <c r="L32" s="53"/>
      <c r="M32" s="53">
        <f>SUM(G32:L32)</f>
        <v>-59.7</v>
      </c>
    </row>
    <row r="33" spans="1:13" x14ac:dyDescent="0.35">
      <c r="A33" s="54" t="s">
        <v>26</v>
      </c>
      <c r="B33" s="55"/>
      <c r="C33" s="56"/>
      <c r="D33" s="57"/>
      <c r="E33" s="58"/>
      <c r="F33" s="55"/>
      <c r="G33" s="59">
        <f>SUM(G31:G32)</f>
        <v>0</v>
      </c>
      <c r="H33" s="59">
        <f t="shared" ref="H33:M33" si="17">SUM(H31:H32)</f>
        <v>12.789999999999992</v>
      </c>
      <c r="I33" s="59">
        <f t="shared" si="17"/>
        <v>0</v>
      </c>
      <c r="J33" s="59">
        <f t="shared" si="17"/>
        <v>0</v>
      </c>
      <c r="K33" s="59">
        <f t="shared" si="17"/>
        <v>0</v>
      </c>
      <c r="L33" s="59">
        <f t="shared" si="17"/>
        <v>0</v>
      </c>
      <c r="M33" s="59">
        <f t="shared" si="17"/>
        <v>12.789999999999992</v>
      </c>
    </row>
    <row r="34" spans="1:13" x14ac:dyDescent="0.35">
      <c r="A34" s="50" t="s">
        <v>27</v>
      </c>
      <c r="B34" s="50" t="s">
        <v>28</v>
      </c>
      <c r="C34" s="51">
        <v>45761</v>
      </c>
      <c r="D34" s="50" t="s">
        <v>29</v>
      </c>
      <c r="E34" s="51">
        <v>45777</v>
      </c>
      <c r="F34" s="52" t="s">
        <v>17</v>
      </c>
      <c r="G34" s="53"/>
      <c r="H34" s="53">
        <v>130.5</v>
      </c>
      <c r="I34" s="53"/>
      <c r="J34" s="53"/>
      <c r="K34" s="53"/>
      <c r="L34" s="53"/>
      <c r="M34" s="53">
        <f>SUM(G34:L34)</f>
        <v>130.5</v>
      </c>
    </row>
    <row r="35" spans="1:13" x14ac:dyDescent="0.35">
      <c r="A35" s="50" t="s">
        <v>27</v>
      </c>
      <c r="B35" s="50" t="s">
        <v>28</v>
      </c>
      <c r="C35" s="51">
        <v>45761</v>
      </c>
      <c r="D35" s="50" t="s">
        <v>29</v>
      </c>
      <c r="E35" s="51">
        <v>45792</v>
      </c>
      <c r="F35" s="52" t="s">
        <v>17</v>
      </c>
      <c r="G35" s="53"/>
      <c r="H35" s="53">
        <v>48.4</v>
      </c>
      <c r="I35" s="53"/>
      <c r="J35" s="53"/>
      <c r="K35" s="53"/>
      <c r="L35" s="53"/>
      <c r="M35" s="53">
        <f t="shared" ref="M35:M42" si="18">SUM(G35:L35)</f>
        <v>48.4</v>
      </c>
    </row>
    <row r="36" spans="1:13" x14ac:dyDescent="0.35">
      <c r="A36" s="50" t="s">
        <v>27</v>
      </c>
      <c r="B36" s="50" t="s">
        <v>28</v>
      </c>
      <c r="C36" s="51">
        <v>45798</v>
      </c>
      <c r="D36" s="50" t="s">
        <v>16</v>
      </c>
      <c r="E36" s="51">
        <v>45818</v>
      </c>
      <c r="F36" s="52" t="s">
        <v>17</v>
      </c>
      <c r="G36" s="53"/>
      <c r="H36" s="53">
        <v>96.8</v>
      </c>
      <c r="I36" s="53"/>
      <c r="J36" s="53"/>
      <c r="K36" s="53"/>
      <c r="L36" s="53"/>
      <c r="M36" s="53">
        <f t="shared" si="18"/>
        <v>96.8</v>
      </c>
    </row>
    <row r="37" spans="1:13" x14ac:dyDescent="0.35">
      <c r="A37" s="50" t="s">
        <v>27</v>
      </c>
      <c r="B37" s="50" t="s">
        <v>28</v>
      </c>
      <c r="C37" s="51">
        <v>45798</v>
      </c>
      <c r="D37" s="50" t="s">
        <v>18</v>
      </c>
      <c r="E37" s="51">
        <v>45834</v>
      </c>
      <c r="F37" s="52" t="s">
        <v>17</v>
      </c>
      <c r="G37" s="53"/>
      <c r="H37" s="53">
        <v>48.4</v>
      </c>
      <c r="I37" s="53"/>
      <c r="J37" s="53"/>
      <c r="K37" s="53"/>
      <c r="L37" s="53"/>
      <c r="M37" s="53">
        <f t="shared" si="18"/>
        <v>48.4</v>
      </c>
    </row>
    <row r="38" spans="1:13" x14ac:dyDescent="0.35">
      <c r="A38" s="50" t="s">
        <v>27</v>
      </c>
      <c r="B38" s="50" t="s">
        <v>28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 t="shared" si="18"/>
        <v>0</v>
      </c>
    </row>
    <row r="39" spans="1:13" x14ac:dyDescent="0.35">
      <c r="A39" s="50" t="s">
        <v>27</v>
      </c>
      <c r="B39" s="50" t="s">
        <v>28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 t="shared" si="18"/>
        <v>0</v>
      </c>
    </row>
    <row r="40" spans="1:13" x14ac:dyDescent="0.35">
      <c r="A40" s="50" t="s">
        <v>27</v>
      </c>
      <c r="B40" s="50" t="s">
        <v>28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 t="shared" si="18"/>
        <v>0</v>
      </c>
    </row>
    <row r="41" spans="1:13" x14ac:dyDescent="0.35">
      <c r="A41" s="50" t="s">
        <v>27</v>
      </c>
      <c r="B41" s="50" t="s">
        <v>28</v>
      </c>
      <c r="C41" s="51"/>
      <c r="D41" s="50"/>
      <c r="E41" s="51"/>
      <c r="F41" s="52"/>
      <c r="G41" s="53"/>
      <c r="H41" s="53"/>
      <c r="I41" s="53"/>
      <c r="J41" s="53"/>
      <c r="K41" s="53"/>
      <c r="L41" s="53"/>
      <c r="M41" s="53">
        <f t="shared" si="18"/>
        <v>0</v>
      </c>
    </row>
    <row r="42" spans="1:13" x14ac:dyDescent="0.35">
      <c r="A42" s="50" t="s">
        <v>27</v>
      </c>
      <c r="B42" s="50" t="s">
        <v>28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 t="shared" si="18"/>
        <v>0</v>
      </c>
    </row>
    <row r="43" spans="1:13" x14ac:dyDescent="0.35">
      <c r="A43" s="54" t="s">
        <v>27</v>
      </c>
      <c r="B43" s="55"/>
      <c r="C43" s="56"/>
      <c r="D43" s="57"/>
      <c r="E43" s="58"/>
      <c r="F43" s="55"/>
      <c r="G43" s="59">
        <f t="shared" ref="G43:L43" si="19">SUM(G34:G42)</f>
        <v>0</v>
      </c>
      <c r="H43" s="59">
        <f t="shared" si="19"/>
        <v>324.09999999999997</v>
      </c>
      <c r="I43" s="59">
        <f t="shared" si="19"/>
        <v>0</v>
      </c>
      <c r="J43" s="59">
        <f t="shared" si="19"/>
        <v>0</v>
      </c>
      <c r="K43" s="59">
        <f t="shared" si="19"/>
        <v>0</v>
      </c>
      <c r="L43" s="59">
        <f t="shared" si="19"/>
        <v>0</v>
      </c>
      <c r="M43" s="59">
        <f>SUM(M34:M42)</f>
        <v>324.09999999999997</v>
      </c>
    </row>
    <row r="44" spans="1:13" x14ac:dyDescent="0.35">
      <c r="A44" s="50" t="s">
        <v>30</v>
      </c>
      <c r="B44" s="50" t="s">
        <v>31</v>
      </c>
      <c r="C44" s="51">
        <v>45800</v>
      </c>
      <c r="D44" s="50" t="s">
        <v>29</v>
      </c>
      <c r="E44" s="51">
        <v>45790</v>
      </c>
      <c r="F44" s="52" t="s">
        <v>17</v>
      </c>
      <c r="G44" s="53"/>
      <c r="H44" s="53">
        <v>99.5</v>
      </c>
      <c r="I44" s="53">
        <v>9</v>
      </c>
      <c r="J44" s="53"/>
      <c r="K44" s="53">
        <v>5</v>
      </c>
      <c r="L44" s="53"/>
      <c r="M44" s="53">
        <f>SUM(G44:L44)</f>
        <v>113.5</v>
      </c>
    </row>
    <row r="45" spans="1:13" x14ac:dyDescent="0.35">
      <c r="A45" s="50" t="s">
        <v>30</v>
      </c>
      <c r="B45" s="50" t="s">
        <v>31</v>
      </c>
      <c r="C45" s="51">
        <v>45800</v>
      </c>
      <c r="D45" s="50" t="s">
        <v>29</v>
      </c>
      <c r="E45" s="51">
        <v>45743</v>
      </c>
      <c r="F45" s="52" t="s">
        <v>17</v>
      </c>
      <c r="G45" s="53"/>
      <c r="H45" s="53"/>
      <c r="I45" s="53">
        <v>12.3</v>
      </c>
      <c r="J45" s="53"/>
      <c r="K45" s="53">
        <v>10</v>
      </c>
      <c r="L45" s="53"/>
      <c r="M45" s="53">
        <f t="shared" ref="M45:M50" si="20">SUM(G45:L45)</f>
        <v>22.3</v>
      </c>
    </row>
    <row r="46" spans="1:13" x14ac:dyDescent="0.35">
      <c r="A46" s="50" t="s">
        <v>30</v>
      </c>
      <c r="B46" s="50" t="s">
        <v>31</v>
      </c>
      <c r="C46" s="51">
        <v>45800</v>
      </c>
      <c r="D46" s="50" t="s">
        <v>29</v>
      </c>
      <c r="E46" s="51">
        <v>45778</v>
      </c>
      <c r="F46" s="52" t="s">
        <v>17</v>
      </c>
      <c r="G46" s="53"/>
      <c r="H46" s="53">
        <v>99.5</v>
      </c>
      <c r="I46" s="53">
        <v>9</v>
      </c>
      <c r="J46" s="53"/>
      <c r="K46" s="53">
        <v>5</v>
      </c>
      <c r="L46" s="53"/>
      <c r="M46" s="53">
        <f t="shared" si="20"/>
        <v>113.5</v>
      </c>
    </row>
    <row r="47" spans="1:13" x14ac:dyDescent="0.35">
      <c r="A47" s="50" t="s">
        <v>30</v>
      </c>
      <c r="B47" s="50" t="s">
        <v>31</v>
      </c>
      <c r="C47" s="51">
        <v>45800</v>
      </c>
      <c r="D47" s="50" t="s">
        <v>29</v>
      </c>
      <c r="E47" s="51">
        <v>45791</v>
      </c>
      <c r="F47" s="52" t="s">
        <v>17</v>
      </c>
      <c r="G47" s="53"/>
      <c r="H47" s="53">
        <v>210.2</v>
      </c>
      <c r="I47" s="53">
        <v>15.6</v>
      </c>
      <c r="J47" s="53">
        <v>15.2</v>
      </c>
      <c r="K47" s="53">
        <v>5.99</v>
      </c>
      <c r="L47" s="53"/>
      <c r="M47" s="53">
        <f t="shared" si="20"/>
        <v>246.98999999999998</v>
      </c>
    </row>
    <row r="48" spans="1:13" x14ac:dyDescent="0.35">
      <c r="A48" s="50" t="s">
        <v>30</v>
      </c>
      <c r="B48" s="50" t="s">
        <v>31</v>
      </c>
      <c r="C48" s="51">
        <v>45776</v>
      </c>
      <c r="D48" s="50" t="s">
        <v>29</v>
      </c>
      <c r="E48" s="33">
        <v>45777</v>
      </c>
      <c r="F48" s="52" t="s">
        <v>17</v>
      </c>
      <c r="G48" s="53"/>
      <c r="H48" s="53">
        <v>99.5</v>
      </c>
      <c r="I48" s="53"/>
      <c r="J48" s="53"/>
      <c r="K48" s="53"/>
      <c r="L48" s="53"/>
      <c r="M48" s="53">
        <f t="shared" si="20"/>
        <v>99.5</v>
      </c>
    </row>
    <row r="49" spans="1:13" x14ac:dyDescent="0.35">
      <c r="A49" s="50" t="s">
        <v>30</v>
      </c>
      <c r="B49" s="50" t="s">
        <v>31</v>
      </c>
      <c r="C49" s="51"/>
      <c r="D49" s="43"/>
      <c r="E49" s="33"/>
      <c r="F49" s="52"/>
      <c r="G49" s="53"/>
      <c r="H49" s="53"/>
      <c r="I49" s="53"/>
      <c r="J49" s="53"/>
      <c r="K49" s="53"/>
      <c r="L49" s="53"/>
      <c r="M49" s="53">
        <f t="shared" si="20"/>
        <v>0</v>
      </c>
    </row>
    <row r="50" spans="1:13" x14ac:dyDescent="0.35">
      <c r="A50" s="50" t="s">
        <v>30</v>
      </c>
      <c r="B50" s="50" t="s">
        <v>31</v>
      </c>
      <c r="C50" s="51"/>
      <c r="D50" s="50"/>
      <c r="E50" s="33"/>
      <c r="F50" s="52"/>
      <c r="G50" s="53"/>
      <c r="H50" s="53"/>
      <c r="I50" s="53"/>
      <c r="J50" s="53"/>
      <c r="K50" s="53"/>
      <c r="L50" s="53"/>
      <c r="M50" s="53">
        <f t="shared" si="20"/>
        <v>0</v>
      </c>
    </row>
    <row r="51" spans="1:13" x14ac:dyDescent="0.35">
      <c r="A51" s="50" t="s">
        <v>30</v>
      </c>
      <c r="B51" s="50" t="s">
        <v>31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 t="shared" ref="M51:M68" si="21">SUM(G51:L51)</f>
        <v>0</v>
      </c>
    </row>
    <row r="52" spans="1:13" x14ac:dyDescent="0.35">
      <c r="A52" s="54" t="s">
        <v>30</v>
      </c>
      <c r="B52" s="55"/>
      <c r="C52" s="56"/>
      <c r="D52" s="57"/>
      <c r="E52" s="58"/>
      <c r="F52" s="55"/>
      <c r="G52" s="59">
        <f t="shared" ref="G52:M52" si="22">SUM(G44:G51)</f>
        <v>0</v>
      </c>
      <c r="H52" s="59">
        <f t="shared" si="22"/>
        <v>508.7</v>
      </c>
      <c r="I52" s="59">
        <f t="shared" si="22"/>
        <v>45.9</v>
      </c>
      <c r="J52" s="59">
        <f t="shared" si="22"/>
        <v>15.2</v>
      </c>
      <c r="K52" s="59">
        <f t="shared" si="22"/>
        <v>25.990000000000002</v>
      </c>
      <c r="L52" s="59">
        <f t="shared" si="22"/>
        <v>0</v>
      </c>
      <c r="M52" s="59">
        <f t="shared" si="22"/>
        <v>595.79</v>
      </c>
    </row>
    <row r="53" spans="1:13" x14ac:dyDescent="0.35">
      <c r="A53" s="50" t="s">
        <v>32</v>
      </c>
      <c r="B53" s="50" t="s">
        <v>33</v>
      </c>
      <c r="C53" s="33">
        <v>45764</v>
      </c>
      <c r="D53" s="43" t="s">
        <v>34</v>
      </c>
      <c r="E53" s="33">
        <v>45762</v>
      </c>
      <c r="F53" s="34" t="s">
        <v>35</v>
      </c>
      <c r="G53" s="35"/>
      <c r="H53" s="35"/>
      <c r="I53" s="35">
        <v>12.03</v>
      </c>
      <c r="J53" s="35"/>
      <c r="K53" s="35">
        <v>7.5</v>
      </c>
      <c r="L53" s="35"/>
      <c r="M53" s="53">
        <f t="shared" si="21"/>
        <v>19.53</v>
      </c>
    </row>
    <row r="54" spans="1:13" x14ac:dyDescent="0.35">
      <c r="A54" s="50" t="s">
        <v>32</v>
      </c>
      <c r="B54" s="50" t="s">
        <v>33</v>
      </c>
      <c r="C54" s="33">
        <v>45779</v>
      </c>
      <c r="D54" s="50" t="s">
        <v>36</v>
      </c>
      <c r="E54" s="33">
        <v>45776</v>
      </c>
      <c r="F54" s="34" t="s">
        <v>17</v>
      </c>
      <c r="G54" s="35"/>
      <c r="H54" s="35">
        <f>39.85+196+213-409</f>
        <v>39.850000000000023</v>
      </c>
      <c r="I54" s="35"/>
      <c r="J54" s="35">
        <v>8</v>
      </c>
      <c r="K54" s="35">
        <v>148</v>
      </c>
      <c r="L54" s="35"/>
      <c r="M54" s="53">
        <f t="shared" si="21"/>
        <v>195.85000000000002</v>
      </c>
    </row>
    <row r="55" spans="1:13" x14ac:dyDescent="0.35">
      <c r="A55" s="50" t="s">
        <v>32</v>
      </c>
      <c r="B55" s="50" t="s">
        <v>33</v>
      </c>
      <c r="C55" s="33">
        <v>45813</v>
      </c>
      <c r="D55" s="50" t="s">
        <v>37</v>
      </c>
      <c r="E55" s="33">
        <v>45810</v>
      </c>
      <c r="F55" s="34" t="s">
        <v>17</v>
      </c>
      <c r="G55" s="35"/>
      <c r="H55" s="35">
        <v>409.2</v>
      </c>
      <c r="I55" s="35"/>
      <c r="J55" s="35"/>
      <c r="K55" s="35">
        <v>39.299999999999997</v>
      </c>
      <c r="L55" s="35"/>
      <c r="M55" s="53">
        <f t="shared" si="21"/>
        <v>448.5</v>
      </c>
    </row>
    <row r="56" spans="1:13" x14ac:dyDescent="0.35">
      <c r="A56" s="50" t="s">
        <v>32</v>
      </c>
      <c r="B56" s="50" t="s">
        <v>33</v>
      </c>
      <c r="C56" s="33">
        <v>45821</v>
      </c>
      <c r="D56" s="50" t="s">
        <v>29</v>
      </c>
      <c r="E56" s="33">
        <v>45777</v>
      </c>
      <c r="F56" s="34" t="s">
        <v>17</v>
      </c>
      <c r="G56" s="35"/>
      <c r="H56" s="35"/>
      <c r="I56" s="35"/>
      <c r="J56" s="35"/>
      <c r="K56" s="35">
        <v>183.99</v>
      </c>
      <c r="L56" s="35">
        <v>100</v>
      </c>
      <c r="M56" s="53">
        <f t="shared" si="21"/>
        <v>283.99</v>
      </c>
    </row>
    <row r="57" spans="1:13" x14ac:dyDescent="0.35">
      <c r="A57" s="50" t="s">
        <v>32</v>
      </c>
      <c r="B57" s="50" t="s">
        <v>33</v>
      </c>
      <c r="C57" s="33">
        <v>45821</v>
      </c>
      <c r="D57" s="50" t="s">
        <v>29</v>
      </c>
      <c r="E57" s="33">
        <v>45818</v>
      </c>
      <c r="F57" s="34" t="s">
        <v>17</v>
      </c>
      <c r="G57" s="35"/>
      <c r="H57" s="35">
        <v>292.10000000000002</v>
      </c>
      <c r="I57" s="35"/>
      <c r="J57" s="35"/>
      <c r="K57" s="35">
        <v>48.36</v>
      </c>
      <c r="L57" s="35"/>
      <c r="M57" s="53">
        <f t="shared" si="21"/>
        <v>340.46000000000004</v>
      </c>
    </row>
    <row r="58" spans="1:13" x14ac:dyDescent="0.35">
      <c r="A58" s="50" t="s">
        <v>32</v>
      </c>
      <c r="B58" s="50" t="s">
        <v>33</v>
      </c>
      <c r="C58" s="33">
        <v>45835</v>
      </c>
      <c r="D58" s="50" t="s">
        <v>18</v>
      </c>
      <c r="E58" s="33">
        <v>45834</v>
      </c>
      <c r="F58" s="34" t="s">
        <v>17</v>
      </c>
      <c r="G58" s="35"/>
      <c r="H58" s="35"/>
      <c r="I58" s="35"/>
      <c r="J58" s="35"/>
      <c r="K58" s="35">
        <v>9.6</v>
      </c>
      <c r="L58" s="35"/>
      <c r="M58" s="53">
        <f t="shared" si="21"/>
        <v>9.6</v>
      </c>
    </row>
    <row r="59" spans="1:13" x14ac:dyDescent="0.35">
      <c r="A59" s="50" t="s">
        <v>32</v>
      </c>
      <c r="B59" s="50" t="s">
        <v>33</v>
      </c>
      <c r="C59" s="33"/>
      <c r="D59" s="50"/>
      <c r="E59" s="33"/>
      <c r="F59" s="34"/>
      <c r="G59" s="35"/>
      <c r="H59" s="35"/>
      <c r="I59" s="35"/>
      <c r="J59" s="35"/>
      <c r="K59" s="35"/>
      <c r="L59" s="35"/>
      <c r="M59" s="53">
        <f t="shared" si="21"/>
        <v>0</v>
      </c>
    </row>
    <row r="60" spans="1:13" x14ac:dyDescent="0.35">
      <c r="A60" s="50" t="s">
        <v>32</v>
      </c>
      <c r="B60" s="50" t="s">
        <v>33</v>
      </c>
      <c r="C60" s="33"/>
      <c r="D60" s="43"/>
      <c r="E60" s="33"/>
      <c r="F60" s="34"/>
      <c r="G60" s="35"/>
      <c r="H60" s="35"/>
      <c r="I60" s="35"/>
      <c r="J60" s="35"/>
      <c r="K60" s="35"/>
      <c r="L60" s="35"/>
      <c r="M60" s="53">
        <f t="shared" si="21"/>
        <v>0</v>
      </c>
    </row>
    <row r="61" spans="1:13" x14ac:dyDescent="0.35">
      <c r="A61" s="50" t="s">
        <v>32</v>
      </c>
      <c r="B61" s="50" t="s">
        <v>33</v>
      </c>
      <c r="C61" s="33"/>
      <c r="D61" s="50"/>
      <c r="E61" s="33"/>
      <c r="F61" s="34"/>
      <c r="G61" s="35"/>
      <c r="H61" s="35"/>
      <c r="I61" s="35"/>
      <c r="J61" s="35"/>
      <c r="K61" s="35"/>
      <c r="L61" s="35"/>
      <c r="M61" s="53">
        <f t="shared" si="21"/>
        <v>0</v>
      </c>
    </row>
    <row r="62" spans="1:13" x14ac:dyDescent="0.35">
      <c r="A62" s="50" t="s">
        <v>32</v>
      </c>
      <c r="B62" s="50" t="s">
        <v>33</v>
      </c>
      <c r="C62" s="33"/>
      <c r="D62" s="50"/>
      <c r="E62" s="33"/>
      <c r="F62" s="34"/>
      <c r="G62" s="35"/>
      <c r="H62" s="35"/>
      <c r="I62" s="35"/>
      <c r="J62" s="35"/>
      <c r="K62" s="35"/>
      <c r="L62" s="35"/>
      <c r="M62" s="53">
        <f t="shared" si="21"/>
        <v>0</v>
      </c>
    </row>
    <row r="63" spans="1:13" x14ac:dyDescent="0.35">
      <c r="A63" s="50" t="s">
        <v>32</v>
      </c>
      <c r="B63" s="50" t="s">
        <v>33</v>
      </c>
      <c r="C63" s="33"/>
      <c r="D63" s="50"/>
      <c r="E63" s="33"/>
      <c r="F63" s="34"/>
      <c r="G63" s="35"/>
      <c r="H63" s="35"/>
      <c r="I63" s="35"/>
      <c r="J63" s="35"/>
      <c r="K63" s="35"/>
      <c r="L63" s="35"/>
      <c r="M63" s="53">
        <f t="shared" si="21"/>
        <v>0</v>
      </c>
    </row>
    <row r="64" spans="1:13" x14ac:dyDescent="0.35">
      <c r="A64" s="50" t="s">
        <v>32</v>
      </c>
      <c r="B64" s="50" t="s">
        <v>33</v>
      </c>
      <c r="C64" s="33"/>
      <c r="D64" s="50"/>
      <c r="E64" s="33"/>
      <c r="F64" s="34"/>
      <c r="G64" s="35"/>
      <c r="H64" s="35"/>
      <c r="I64" s="35"/>
      <c r="J64" s="35"/>
      <c r="K64" s="35"/>
      <c r="L64" s="35"/>
      <c r="M64" s="53">
        <f t="shared" si="21"/>
        <v>0</v>
      </c>
    </row>
    <row r="65" spans="1:17" x14ac:dyDescent="0.35">
      <c r="A65" s="50" t="s">
        <v>32</v>
      </c>
      <c r="B65" s="50" t="s">
        <v>33</v>
      </c>
      <c r="C65" s="33"/>
      <c r="D65" s="50"/>
      <c r="E65" s="33"/>
      <c r="F65" s="34"/>
      <c r="G65" s="35"/>
      <c r="H65" s="35"/>
      <c r="I65" s="35"/>
      <c r="J65" s="35"/>
      <c r="K65" s="35"/>
      <c r="L65" s="35"/>
      <c r="M65" s="53">
        <f t="shared" si="21"/>
        <v>0</v>
      </c>
    </row>
    <row r="66" spans="1:17" x14ac:dyDescent="0.35">
      <c r="A66" s="50" t="s">
        <v>32</v>
      </c>
      <c r="B66" s="50" t="s">
        <v>33</v>
      </c>
      <c r="C66" s="33"/>
      <c r="D66" s="50"/>
      <c r="E66" s="33"/>
      <c r="F66" s="34"/>
      <c r="G66" s="35"/>
      <c r="H66" s="35"/>
      <c r="I66" s="35"/>
      <c r="J66" s="35"/>
      <c r="K66" s="35"/>
      <c r="L66" s="35"/>
      <c r="M66" s="53">
        <f t="shared" si="21"/>
        <v>0</v>
      </c>
    </row>
    <row r="67" spans="1:17" x14ac:dyDescent="0.35">
      <c r="A67" s="50" t="s">
        <v>32</v>
      </c>
      <c r="B67" s="50" t="s">
        <v>33</v>
      </c>
      <c r="C67" s="33"/>
      <c r="D67" s="43"/>
      <c r="E67" s="33"/>
      <c r="F67" s="34"/>
      <c r="G67" s="35"/>
      <c r="H67" s="35"/>
      <c r="I67" s="35"/>
      <c r="J67" s="35"/>
      <c r="K67" s="35"/>
      <c r="L67" s="35"/>
      <c r="M67" s="53">
        <f t="shared" si="21"/>
        <v>0</v>
      </c>
    </row>
    <row r="68" spans="1:17" x14ac:dyDescent="0.35">
      <c r="A68" s="50" t="s">
        <v>32</v>
      </c>
      <c r="B68" s="50" t="s">
        <v>33</v>
      </c>
      <c r="C68" s="33"/>
      <c r="D68" s="50"/>
      <c r="E68" s="33"/>
      <c r="F68" s="34"/>
      <c r="G68" s="35"/>
      <c r="H68" s="35"/>
      <c r="I68" s="35"/>
      <c r="J68" s="35"/>
      <c r="K68" s="35"/>
      <c r="L68" s="35"/>
      <c r="M68" s="53">
        <f t="shared" si="21"/>
        <v>0</v>
      </c>
    </row>
    <row r="69" spans="1:17" x14ac:dyDescent="0.35">
      <c r="A69" s="54" t="s">
        <v>32</v>
      </c>
      <c r="B69" s="55"/>
      <c r="C69" s="56"/>
      <c r="D69" s="57"/>
      <c r="E69" s="58"/>
      <c r="F69" s="55"/>
      <c r="G69" s="59">
        <f t="shared" ref="G69:M69" si="23">SUM(G53:G68)</f>
        <v>0</v>
      </c>
      <c r="H69" s="59">
        <f t="shared" si="23"/>
        <v>741.15000000000009</v>
      </c>
      <c r="I69" s="59">
        <f t="shared" si="23"/>
        <v>12.03</v>
      </c>
      <c r="J69" s="59">
        <f t="shared" si="23"/>
        <v>8</v>
      </c>
      <c r="K69" s="59">
        <f t="shared" si="23"/>
        <v>436.75000000000006</v>
      </c>
      <c r="L69" s="59">
        <f t="shared" si="23"/>
        <v>100</v>
      </c>
      <c r="M69" s="59">
        <f t="shared" si="23"/>
        <v>1297.9299999999998</v>
      </c>
      <c r="Q69" s="2"/>
    </row>
    <row r="70" spans="1:17" x14ac:dyDescent="0.35">
      <c r="A70" s="50" t="s">
        <v>38</v>
      </c>
      <c r="B70" s="50" t="s">
        <v>39</v>
      </c>
      <c r="C70" s="33">
        <v>45749</v>
      </c>
      <c r="D70" s="50" t="s">
        <v>40</v>
      </c>
      <c r="E70" s="33">
        <v>45743</v>
      </c>
      <c r="F70" s="34" t="s">
        <v>17</v>
      </c>
      <c r="G70" s="85"/>
      <c r="H70" s="85">
        <v>10</v>
      </c>
      <c r="I70" s="85">
        <v>10.220000000000001</v>
      </c>
      <c r="J70" s="85"/>
      <c r="K70" s="85">
        <v>14.98</v>
      </c>
      <c r="L70" s="35"/>
      <c r="M70" s="53">
        <f>SUM(G70:L70)</f>
        <v>35.200000000000003</v>
      </c>
      <c r="Q70" s="2"/>
    </row>
    <row r="71" spans="1:17" x14ac:dyDescent="0.35">
      <c r="A71" s="50" t="s">
        <v>38</v>
      </c>
      <c r="B71" s="50" t="s">
        <v>39</v>
      </c>
      <c r="C71" s="33">
        <v>45820</v>
      </c>
      <c r="D71" s="43" t="s">
        <v>16</v>
      </c>
      <c r="E71" s="33">
        <v>45818</v>
      </c>
      <c r="F71" s="34" t="s">
        <v>17</v>
      </c>
      <c r="G71" s="85">
        <v>352.4</v>
      </c>
      <c r="H71" s="85"/>
      <c r="I71" s="85">
        <f>7.84+68.13</f>
        <v>75.97</v>
      </c>
      <c r="J71" s="85"/>
      <c r="K71" s="85">
        <v>2.4</v>
      </c>
      <c r="L71" s="35"/>
      <c r="M71" s="53">
        <f>SUM(G71:L71)</f>
        <v>430.77</v>
      </c>
      <c r="Q71" s="2"/>
    </row>
    <row r="72" spans="1:17" x14ac:dyDescent="0.35">
      <c r="A72" s="50" t="s">
        <v>38</v>
      </c>
      <c r="B72" s="50" t="s">
        <v>39</v>
      </c>
      <c r="C72" s="33">
        <v>45777</v>
      </c>
      <c r="D72" s="43" t="s">
        <v>29</v>
      </c>
      <c r="E72" s="33">
        <v>45698</v>
      </c>
      <c r="F72" s="34" t="s">
        <v>17</v>
      </c>
      <c r="G72" s="85"/>
      <c r="H72" s="85"/>
      <c r="I72" s="85"/>
      <c r="J72" s="85">
        <v>51.1</v>
      </c>
      <c r="K72" s="85"/>
      <c r="L72" s="35"/>
      <c r="M72" s="53">
        <f t="shared" ref="M72:M82" si="24">SUM(G72:L72)</f>
        <v>51.1</v>
      </c>
      <c r="Q72" s="2"/>
    </row>
    <row r="73" spans="1:17" x14ac:dyDescent="0.35">
      <c r="A73" s="50" t="s">
        <v>38</v>
      </c>
      <c r="B73" s="50" t="s">
        <v>39</v>
      </c>
      <c r="C73" s="33">
        <v>45763</v>
      </c>
      <c r="D73" s="43" t="s">
        <v>29</v>
      </c>
      <c r="E73" s="33">
        <v>45790</v>
      </c>
      <c r="F73" s="34" t="s">
        <v>17</v>
      </c>
      <c r="G73" s="85">
        <v>944.7</v>
      </c>
      <c r="H73" s="85"/>
      <c r="I73" s="85"/>
      <c r="J73" s="85"/>
      <c r="K73" s="85">
        <v>420.98</v>
      </c>
      <c r="L73" s="35"/>
      <c r="M73" s="53">
        <f t="shared" si="24"/>
        <v>1365.68</v>
      </c>
      <c r="Q73" s="2"/>
    </row>
    <row r="74" spans="1:17" x14ac:dyDescent="0.35">
      <c r="A74" s="50" t="s">
        <v>38</v>
      </c>
      <c r="B74" s="50" t="s">
        <v>39</v>
      </c>
      <c r="C74" s="33">
        <v>45749</v>
      </c>
      <c r="D74" s="43" t="s">
        <v>29</v>
      </c>
      <c r="E74" s="33">
        <v>45776</v>
      </c>
      <c r="F74" s="34" t="s">
        <v>17</v>
      </c>
      <c r="G74" s="85">
        <v>435.35</v>
      </c>
      <c r="H74" s="85"/>
      <c r="I74" s="85">
        <v>65.989999999999995</v>
      </c>
      <c r="J74" s="85"/>
      <c r="K74" s="85">
        <v>344.98</v>
      </c>
      <c r="L74" s="35"/>
      <c r="M74" s="53">
        <f t="shared" si="24"/>
        <v>846.32</v>
      </c>
      <c r="Q74" s="2"/>
    </row>
    <row r="75" spans="1:17" x14ac:dyDescent="0.35">
      <c r="A75" s="50" t="s">
        <v>38</v>
      </c>
      <c r="B75" s="50" t="s">
        <v>39</v>
      </c>
      <c r="C75" s="33">
        <v>45784</v>
      </c>
      <c r="D75" s="43" t="s">
        <v>29</v>
      </c>
      <c r="E75" s="33">
        <v>45801</v>
      </c>
      <c r="F75" s="34" t="s">
        <v>17</v>
      </c>
      <c r="G75" s="85"/>
      <c r="H75" s="85"/>
      <c r="I75" s="85">
        <v>60.13</v>
      </c>
      <c r="J75" s="85"/>
      <c r="K75" s="85"/>
      <c r="L75" s="35"/>
      <c r="M75" s="53">
        <f t="shared" si="24"/>
        <v>60.13</v>
      </c>
      <c r="Q75" s="2"/>
    </row>
    <row r="76" spans="1:17" x14ac:dyDescent="0.35">
      <c r="A76" s="50" t="s">
        <v>38</v>
      </c>
      <c r="B76" s="50" t="s">
        <v>39</v>
      </c>
      <c r="C76" s="33"/>
      <c r="D76" s="50"/>
      <c r="E76" s="33"/>
      <c r="F76" s="34"/>
      <c r="G76" s="85"/>
      <c r="H76" s="85"/>
      <c r="I76" s="85"/>
      <c r="J76" s="85"/>
      <c r="K76" s="85"/>
      <c r="L76" s="35"/>
      <c r="M76" s="53">
        <f t="shared" si="24"/>
        <v>0</v>
      </c>
      <c r="Q76" s="2"/>
    </row>
    <row r="77" spans="1:17" x14ac:dyDescent="0.35">
      <c r="A77" s="50" t="s">
        <v>38</v>
      </c>
      <c r="B77" s="50" t="s">
        <v>39</v>
      </c>
      <c r="C77" s="33"/>
      <c r="D77" s="50"/>
      <c r="E77" s="33"/>
      <c r="F77" s="34"/>
      <c r="G77" s="85"/>
      <c r="H77" s="85"/>
      <c r="I77" s="85"/>
      <c r="J77" s="85"/>
      <c r="K77" s="85"/>
      <c r="L77" s="35"/>
      <c r="M77" s="53">
        <f t="shared" si="24"/>
        <v>0</v>
      </c>
      <c r="Q77" s="2"/>
    </row>
    <row r="78" spans="1:17" x14ac:dyDescent="0.35">
      <c r="A78" s="50" t="s">
        <v>38</v>
      </c>
      <c r="B78" s="50" t="s">
        <v>39</v>
      </c>
      <c r="C78" s="33"/>
      <c r="D78" s="50"/>
      <c r="E78" s="33"/>
      <c r="F78" s="34"/>
      <c r="G78" s="85"/>
      <c r="H78" s="85"/>
      <c r="I78" s="85"/>
      <c r="J78" s="85"/>
      <c r="K78" s="85"/>
      <c r="L78" s="35"/>
      <c r="M78" s="53">
        <f t="shared" si="24"/>
        <v>0</v>
      </c>
      <c r="Q78" s="2"/>
    </row>
    <row r="79" spans="1:17" x14ac:dyDescent="0.35">
      <c r="A79" s="50" t="s">
        <v>38</v>
      </c>
      <c r="B79" s="50" t="s">
        <v>39</v>
      </c>
      <c r="C79" s="33"/>
      <c r="D79" s="50"/>
      <c r="E79" s="33"/>
      <c r="F79" s="34"/>
      <c r="G79" s="85"/>
      <c r="H79" s="85"/>
      <c r="I79" s="85"/>
      <c r="J79" s="85"/>
      <c r="K79" s="85"/>
      <c r="L79" s="35"/>
      <c r="M79" s="53">
        <f t="shared" si="24"/>
        <v>0</v>
      </c>
      <c r="Q79" s="2"/>
    </row>
    <row r="80" spans="1:17" x14ac:dyDescent="0.35">
      <c r="A80" s="50" t="s">
        <v>38</v>
      </c>
      <c r="B80" s="50" t="s">
        <v>39</v>
      </c>
      <c r="C80" s="33"/>
      <c r="D80" s="50"/>
      <c r="E80" s="33"/>
      <c r="F80" s="34"/>
      <c r="G80" s="85"/>
      <c r="H80" s="85"/>
      <c r="I80" s="85"/>
      <c r="J80" s="85"/>
      <c r="K80" s="85"/>
      <c r="L80" s="35"/>
      <c r="M80" s="53">
        <f t="shared" si="24"/>
        <v>0</v>
      </c>
      <c r="Q80" s="2"/>
    </row>
    <row r="81" spans="1:17" x14ac:dyDescent="0.35">
      <c r="A81" s="50" t="s">
        <v>38</v>
      </c>
      <c r="B81" s="50" t="s">
        <v>39</v>
      </c>
      <c r="C81" s="33"/>
      <c r="D81" s="43"/>
      <c r="E81" s="33"/>
      <c r="F81" s="34"/>
      <c r="G81" s="85"/>
      <c r="H81" s="85"/>
      <c r="I81" s="85"/>
      <c r="J81" s="85"/>
      <c r="K81" s="85"/>
      <c r="L81" s="35"/>
      <c r="M81" s="53">
        <f t="shared" si="24"/>
        <v>0</v>
      </c>
      <c r="Q81" s="2"/>
    </row>
    <row r="82" spans="1:17" x14ac:dyDescent="0.35">
      <c r="A82" s="50" t="s">
        <v>38</v>
      </c>
      <c r="B82" s="50" t="s">
        <v>39</v>
      </c>
      <c r="C82" s="33"/>
      <c r="D82" s="50"/>
      <c r="E82" s="33"/>
      <c r="F82" s="34"/>
      <c r="G82" s="85"/>
      <c r="H82" s="85"/>
      <c r="I82" s="85"/>
      <c r="J82" s="85"/>
      <c r="K82" s="85"/>
      <c r="L82" s="35"/>
      <c r="M82" s="53">
        <f t="shared" si="24"/>
        <v>0</v>
      </c>
      <c r="Q82" s="2"/>
    </row>
    <row r="83" spans="1:17" x14ac:dyDescent="0.35">
      <c r="A83" s="54" t="s">
        <v>38</v>
      </c>
      <c r="B83" s="55"/>
      <c r="C83" s="56"/>
      <c r="D83" s="57"/>
      <c r="E83" s="58"/>
      <c r="F83" s="55"/>
      <c r="G83" s="59">
        <f>SUM(G70:G82)</f>
        <v>1732.4499999999998</v>
      </c>
      <c r="H83" s="59">
        <f t="shared" ref="H83:L83" si="25">SUM(H70:H82)</f>
        <v>10</v>
      </c>
      <c r="I83" s="59">
        <f t="shared" si="25"/>
        <v>212.31</v>
      </c>
      <c r="J83" s="59">
        <f t="shared" si="25"/>
        <v>51.1</v>
      </c>
      <c r="K83" s="59">
        <f t="shared" si="25"/>
        <v>783.34</v>
      </c>
      <c r="L83" s="59">
        <f t="shared" si="25"/>
        <v>0</v>
      </c>
      <c r="M83" s="59">
        <f>SUM(M70:M82)</f>
        <v>2789.2000000000003</v>
      </c>
      <c r="Q83" s="2"/>
    </row>
    <row r="84" spans="1:17" x14ac:dyDescent="0.35">
      <c r="A84" s="32" t="s">
        <v>41</v>
      </c>
      <c r="B84" s="32" t="s">
        <v>42</v>
      </c>
      <c r="C84" s="33">
        <v>45755</v>
      </c>
      <c r="D84" s="50" t="s">
        <v>29</v>
      </c>
      <c r="E84" s="33">
        <v>45743</v>
      </c>
      <c r="F84" s="34" t="s">
        <v>17</v>
      </c>
      <c r="G84" s="35"/>
      <c r="H84" s="35"/>
      <c r="I84" s="35">
        <v>8</v>
      </c>
      <c r="J84" s="35"/>
      <c r="K84" s="35"/>
      <c r="L84" s="35"/>
      <c r="M84" s="35">
        <f t="shared" ref="M84:M88" si="26">SUM(G84:L84)</f>
        <v>8</v>
      </c>
    </row>
    <row r="85" spans="1:17" x14ac:dyDescent="0.35">
      <c r="A85" s="32" t="s">
        <v>41</v>
      </c>
      <c r="B85" s="32" t="s">
        <v>42</v>
      </c>
      <c r="C85" s="33">
        <v>45783</v>
      </c>
      <c r="D85" s="50" t="s">
        <v>29</v>
      </c>
      <c r="E85" s="33">
        <v>45778</v>
      </c>
      <c r="F85" s="34" t="s">
        <v>17</v>
      </c>
      <c r="G85" s="35"/>
      <c r="H85" s="35">
        <v>55</v>
      </c>
      <c r="I85" s="35">
        <v>16.600000000000001</v>
      </c>
      <c r="J85" s="35"/>
      <c r="K85" s="35"/>
      <c r="L85" s="35"/>
      <c r="M85" s="35">
        <f t="shared" si="26"/>
        <v>71.599999999999994</v>
      </c>
    </row>
    <row r="86" spans="1:17" x14ac:dyDescent="0.35">
      <c r="A86" s="32" t="s">
        <v>41</v>
      </c>
      <c r="B86" s="32" t="s">
        <v>42</v>
      </c>
      <c r="C86" s="33">
        <v>45825</v>
      </c>
      <c r="D86" s="50" t="s">
        <v>43</v>
      </c>
      <c r="E86" s="33">
        <v>45818</v>
      </c>
      <c r="F86" s="34" t="s">
        <v>17</v>
      </c>
      <c r="G86" s="35"/>
      <c r="H86" s="35">
        <v>55</v>
      </c>
      <c r="I86" s="35">
        <v>16.399999999999999</v>
      </c>
      <c r="J86" s="35"/>
      <c r="K86" s="35"/>
      <c r="L86" s="35"/>
      <c r="M86" s="35">
        <f t="shared" si="26"/>
        <v>71.400000000000006</v>
      </c>
    </row>
    <row r="87" spans="1:17" x14ac:dyDescent="0.35">
      <c r="A87" s="32" t="s">
        <v>41</v>
      </c>
      <c r="B87" s="32" t="s">
        <v>42</v>
      </c>
      <c r="C87" s="33">
        <v>45832</v>
      </c>
      <c r="D87" s="50" t="s">
        <v>44</v>
      </c>
      <c r="E87" s="33">
        <v>45827</v>
      </c>
      <c r="F87" s="34" t="s">
        <v>45</v>
      </c>
      <c r="G87" s="35"/>
      <c r="H87" s="35"/>
      <c r="I87" s="35">
        <f>54+27.1</f>
        <v>81.099999999999994</v>
      </c>
      <c r="J87" s="35"/>
      <c r="K87" s="35"/>
      <c r="L87" s="35"/>
      <c r="M87" s="35">
        <f t="shared" si="26"/>
        <v>81.099999999999994</v>
      </c>
    </row>
    <row r="88" spans="1:17" x14ac:dyDescent="0.35">
      <c r="A88" s="32" t="s">
        <v>41</v>
      </c>
      <c r="B88" s="32" t="s">
        <v>42</v>
      </c>
      <c r="C88" s="33">
        <v>45789</v>
      </c>
      <c r="D88" s="32" t="s">
        <v>29</v>
      </c>
      <c r="E88" s="33">
        <v>45792</v>
      </c>
      <c r="F88" s="34" t="s">
        <v>17</v>
      </c>
      <c r="G88" s="35"/>
      <c r="H88" s="35">
        <v>27.5</v>
      </c>
      <c r="I88" s="35"/>
      <c r="J88" s="35"/>
      <c r="K88" s="35"/>
      <c r="L88" s="35"/>
      <c r="M88" s="35">
        <f t="shared" si="26"/>
        <v>27.5</v>
      </c>
    </row>
    <row r="89" spans="1:17" x14ac:dyDescent="0.35">
      <c r="A89" s="37" t="s">
        <v>46</v>
      </c>
      <c r="B89" s="36"/>
      <c r="C89" s="38"/>
      <c r="D89" s="39"/>
      <c r="E89" s="40"/>
      <c r="F89" s="36"/>
      <c r="G89" s="41">
        <f>SUM(G84:G88)</f>
        <v>0</v>
      </c>
      <c r="H89" s="41">
        <f>SUM(H84:H88)</f>
        <v>137.5</v>
      </c>
      <c r="I89" s="41">
        <f t="shared" ref="I89:M89" si="27">SUM(I84:I88)</f>
        <v>122.1</v>
      </c>
      <c r="J89" s="41">
        <f t="shared" si="27"/>
        <v>0</v>
      </c>
      <c r="K89" s="41">
        <f t="shared" si="27"/>
        <v>0</v>
      </c>
      <c r="L89" s="41">
        <f t="shared" si="27"/>
        <v>0</v>
      </c>
      <c r="M89" s="41">
        <f t="shared" si="27"/>
        <v>259.60000000000002</v>
      </c>
    </row>
    <row r="90" spans="1:17" ht="13.9" thickBot="1" x14ac:dyDescent="0.4">
      <c r="A90" s="3"/>
      <c r="B90" s="3"/>
      <c r="C90" s="4"/>
      <c r="D90" s="3"/>
      <c r="E90" s="3"/>
      <c r="F90" s="5"/>
      <c r="G90" s="6"/>
      <c r="H90" s="6"/>
      <c r="I90" s="6"/>
      <c r="J90" s="6"/>
      <c r="K90" s="6"/>
      <c r="L90" s="6"/>
      <c r="M90" s="35">
        <f>M7+M9+M11+M14+M16+M19+M24+M27+M43+M52+M69+M89+M83+M30+M33+M22+M5</f>
        <v>6779.07</v>
      </c>
    </row>
    <row r="91" spans="1:17" ht="14.25" thickTop="1" thickBot="1" x14ac:dyDescent="0.4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7" ht="13.9" thickBot="1" x14ac:dyDescent="0.4">
      <c r="F92" s="13" t="s">
        <v>47</v>
      </c>
      <c r="G92" s="14"/>
      <c r="H92" s="14"/>
      <c r="I92" s="14"/>
      <c r="J92" s="14"/>
      <c r="K92" s="14"/>
      <c r="L92" s="14"/>
      <c r="M92" s="15"/>
    </row>
    <row r="93" spans="1:17" ht="38.25" x14ac:dyDescent="0.35">
      <c r="F93" s="16"/>
      <c r="G93" s="16" t="s">
        <v>7</v>
      </c>
      <c r="H93" s="16" t="s">
        <v>8</v>
      </c>
      <c r="I93" s="16" t="s">
        <v>9</v>
      </c>
      <c r="J93" s="16" t="s">
        <v>10</v>
      </c>
      <c r="K93" s="16" t="s">
        <v>11</v>
      </c>
      <c r="L93" s="16" t="s">
        <v>12</v>
      </c>
      <c r="M93" s="16" t="s">
        <v>13</v>
      </c>
    </row>
    <row r="94" spans="1:17" x14ac:dyDescent="0.35">
      <c r="F94" s="20" t="s">
        <v>48</v>
      </c>
      <c r="G94" s="21">
        <f t="shared" ref="G94:L94" si="28">G5+G7+G9+G11+G14+G14+G16+G19+G22+G24+G27+G30+G33</f>
        <v>661.25</v>
      </c>
      <c r="H94" s="21">
        <f t="shared" si="28"/>
        <v>654.57999999999993</v>
      </c>
      <c r="I94" s="21">
        <f t="shared" si="28"/>
        <v>37.18</v>
      </c>
      <c r="J94" s="21">
        <f t="shared" si="28"/>
        <v>10.99</v>
      </c>
      <c r="K94" s="21">
        <f t="shared" si="28"/>
        <v>148.45000000000002</v>
      </c>
      <c r="L94" s="21">
        <f t="shared" si="28"/>
        <v>0</v>
      </c>
      <c r="M94" s="21">
        <f>M5+M7+M9+M11+M14+M14+M16+M19+M22+M24+M27+M30+M33</f>
        <v>1512.4499999999998</v>
      </c>
    </row>
    <row r="95" spans="1:17" x14ac:dyDescent="0.35">
      <c r="F95" s="20" t="s">
        <v>49</v>
      </c>
      <c r="G95" s="21">
        <f>G43+G52+G69+G89+G83</f>
        <v>1732.4499999999998</v>
      </c>
      <c r="H95" s="21">
        <f>H43+H52+H69+H89+H83</f>
        <v>1721.45</v>
      </c>
      <c r="I95" s="21">
        <f t="shared" ref="I95:M95" si="29">I43+I52+I69+I89+I83</f>
        <v>392.34000000000003</v>
      </c>
      <c r="J95" s="21">
        <f t="shared" si="29"/>
        <v>74.3</v>
      </c>
      <c r="K95" s="21">
        <f t="shared" si="29"/>
        <v>1246.0800000000002</v>
      </c>
      <c r="L95" s="21">
        <f t="shared" si="29"/>
        <v>100</v>
      </c>
      <c r="M95" s="21">
        <f t="shared" si="29"/>
        <v>5266.62</v>
      </c>
    </row>
    <row r="96" spans="1:17" x14ac:dyDescent="0.35">
      <c r="F96" s="22" t="s">
        <v>50</v>
      </c>
      <c r="G96" s="23">
        <f>SUM(G94:G95)</f>
        <v>2393.6999999999998</v>
      </c>
      <c r="H96" s="23">
        <f t="shared" ref="H96:L96" si="30">SUM(H94:H95)</f>
        <v>2376.0299999999997</v>
      </c>
      <c r="I96" s="23">
        <f t="shared" si="30"/>
        <v>429.52000000000004</v>
      </c>
      <c r="J96" s="23">
        <f t="shared" si="30"/>
        <v>85.289999999999992</v>
      </c>
      <c r="K96" s="23">
        <f t="shared" si="30"/>
        <v>1394.5300000000002</v>
      </c>
      <c r="L96" s="23">
        <f t="shared" si="30"/>
        <v>100</v>
      </c>
      <c r="M96" s="24">
        <f>SUM(G96:L96)</f>
        <v>6779.07</v>
      </c>
    </row>
    <row r="98" spans="13:13" x14ac:dyDescent="0.35">
      <c r="M98" s="10"/>
    </row>
  </sheetData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8"/>
  <sheetViews>
    <sheetView zoomScaleNormal="100" workbookViewId="0">
      <pane xSplit="1" ySplit="2" topLeftCell="D82" activePane="bottomRight" state="frozen"/>
      <selection pane="topRight" activeCell="B20" sqref="B20"/>
      <selection pane="bottomLeft" activeCell="B20" sqref="B20"/>
      <selection pane="bottomRight" activeCell="M108" sqref="M108"/>
    </sheetView>
  </sheetViews>
  <sheetFormatPr defaultColWidth="9.06640625" defaultRowHeight="13.5" x14ac:dyDescent="0.35"/>
  <cols>
    <col min="1" max="1" width="22" style="1" customWidth="1"/>
    <col min="2" max="2" width="29.796875" style="1" customWidth="1"/>
    <col min="3" max="3" width="25.265625" style="1" customWidth="1"/>
    <col min="4" max="4" width="35.06640625" style="1" customWidth="1"/>
    <col min="5" max="5" width="19.06640625" style="1" customWidth="1"/>
    <col min="6" max="6" width="20.796875" style="1" customWidth="1"/>
    <col min="7" max="7" width="8.06640625" style="1" customWidth="1"/>
    <col min="8" max="8" width="9.06640625" style="1"/>
    <col min="9" max="9" width="10.73046875" style="1" customWidth="1"/>
    <col min="10" max="14" width="9.06640625" style="1"/>
    <col min="15" max="15" width="10" style="1" customWidth="1"/>
    <col min="16" max="18" width="9.06640625" style="1"/>
    <col min="19" max="19" width="17" style="1" customWidth="1"/>
    <col min="20" max="16384" width="9.06640625" style="1"/>
  </cols>
  <sheetData>
    <row r="1" spans="1:13" ht="22.9" x14ac:dyDescent="0.65">
      <c r="A1" s="26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7"/>
    </row>
    <row r="2" spans="1:13" ht="38.25" x14ac:dyDescent="0.35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</row>
    <row r="3" spans="1:13" x14ac:dyDescent="0.35">
      <c r="A3" s="50" t="s">
        <v>19</v>
      </c>
      <c r="B3" s="50" t="s">
        <v>15</v>
      </c>
      <c r="C3" s="33">
        <v>45901</v>
      </c>
      <c r="D3" s="32" t="s">
        <v>52</v>
      </c>
      <c r="E3" s="33">
        <v>45874</v>
      </c>
      <c r="F3" s="34" t="s">
        <v>53</v>
      </c>
      <c r="G3" s="35">
        <v>389.22</v>
      </c>
      <c r="H3" s="35">
        <v>42.2</v>
      </c>
      <c r="I3" s="35"/>
      <c r="J3" s="35"/>
      <c r="K3" s="35">
        <v>85.5</v>
      </c>
      <c r="L3" s="35"/>
      <c r="M3" s="35">
        <f>SUM(G3:L3)</f>
        <v>516.92000000000007</v>
      </c>
    </row>
    <row r="4" spans="1:13" ht="15" x14ac:dyDescent="0.4">
      <c r="A4" s="42" t="s">
        <v>19</v>
      </c>
      <c r="B4" s="36"/>
      <c r="C4" s="38"/>
      <c r="D4" s="39"/>
      <c r="E4" s="40"/>
      <c r="F4" s="36"/>
      <c r="G4" s="41">
        <f>SUM(G3)</f>
        <v>389.22</v>
      </c>
      <c r="H4" s="41">
        <f t="shared" ref="H4:M4" si="0">SUM(H3)</f>
        <v>42.2</v>
      </c>
      <c r="I4" s="41">
        <f t="shared" si="0"/>
        <v>0</v>
      </c>
      <c r="J4" s="41">
        <f t="shared" si="0"/>
        <v>0</v>
      </c>
      <c r="K4" s="41">
        <f t="shared" si="0"/>
        <v>85.5</v>
      </c>
      <c r="L4" s="41">
        <f t="shared" si="0"/>
        <v>0</v>
      </c>
      <c r="M4" s="41">
        <f t="shared" si="0"/>
        <v>516.92000000000007</v>
      </c>
    </row>
    <row r="5" spans="1:13" x14ac:dyDescent="0.35">
      <c r="A5" s="50" t="s">
        <v>14</v>
      </c>
      <c r="B5" s="50" t="s">
        <v>15</v>
      </c>
      <c r="C5" s="33">
        <v>45839</v>
      </c>
      <c r="D5" s="32" t="s">
        <v>16</v>
      </c>
      <c r="E5" s="33">
        <v>45818</v>
      </c>
      <c r="F5" s="34" t="s">
        <v>17</v>
      </c>
      <c r="G5" s="35"/>
      <c r="H5" s="35"/>
      <c r="I5" s="35"/>
      <c r="J5" s="35"/>
      <c r="K5" s="35">
        <v>147</v>
      </c>
      <c r="L5" s="35"/>
      <c r="M5" s="35">
        <f t="shared" ref="M5:M7" si="1">SUM(G5:L5)</f>
        <v>147</v>
      </c>
    </row>
    <row r="6" spans="1:13" x14ac:dyDescent="0.35">
      <c r="A6" s="50" t="s">
        <v>14</v>
      </c>
      <c r="B6" s="50" t="s">
        <v>15</v>
      </c>
      <c r="C6" s="33">
        <v>45839</v>
      </c>
      <c r="D6" s="32" t="s">
        <v>18</v>
      </c>
      <c r="E6" s="33">
        <v>45834</v>
      </c>
      <c r="F6" s="34" t="s">
        <v>17</v>
      </c>
      <c r="G6" s="35"/>
      <c r="H6" s="35"/>
      <c r="I6" s="35"/>
      <c r="J6" s="35"/>
      <c r="K6" s="35">
        <v>200.19</v>
      </c>
      <c r="L6" s="35"/>
      <c r="M6" s="35">
        <f t="shared" ref="M6" si="2">SUM(G6:L6)</f>
        <v>200.19</v>
      </c>
    </row>
    <row r="7" spans="1:13" x14ac:dyDescent="0.35">
      <c r="A7" s="50" t="s">
        <v>14</v>
      </c>
      <c r="B7" s="50" t="s">
        <v>15</v>
      </c>
      <c r="C7" s="33">
        <v>45930</v>
      </c>
      <c r="D7" s="32" t="s">
        <v>54</v>
      </c>
      <c r="E7" s="33">
        <v>45918</v>
      </c>
      <c r="F7" s="34" t="s">
        <v>17</v>
      </c>
      <c r="G7" s="35"/>
      <c r="H7" s="35">
        <v>135.4</v>
      </c>
      <c r="I7" s="35"/>
      <c r="J7" s="35"/>
      <c r="K7" s="35">
        <v>333</v>
      </c>
      <c r="L7" s="35"/>
      <c r="M7" s="35">
        <f t="shared" si="1"/>
        <v>468.4</v>
      </c>
    </row>
    <row r="8" spans="1:13" ht="15" x14ac:dyDescent="0.4">
      <c r="A8" s="87" t="str">
        <f>A5</f>
        <v>Anderson, Mhairi</v>
      </c>
      <c r="B8" s="55"/>
      <c r="C8" s="38"/>
      <c r="D8" s="39"/>
      <c r="E8" s="40"/>
      <c r="F8" s="36"/>
      <c r="G8" s="41">
        <f t="shared" ref="G8:M8" si="3">SUM(G5:G7)</f>
        <v>0</v>
      </c>
      <c r="H8" s="41">
        <f t="shared" si="3"/>
        <v>135.4</v>
      </c>
      <c r="I8" s="41">
        <f t="shared" si="3"/>
        <v>0</v>
      </c>
      <c r="J8" s="41">
        <f t="shared" si="3"/>
        <v>0</v>
      </c>
      <c r="K8" s="41">
        <f t="shared" si="3"/>
        <v>680.19</v>
      </c>
      <c r="L8" s="41">
        <f t="shared" si="3"/>
        <v>0</v>
      </c>
      <c r="M8" s="41">
        <f t="shared" si="3"/>
        <v>815.58999999999992</v>
      </c>
    </row>
    <row r="9" spans="1:13" x14ac:dyDescent="0.35">
      <c r="A9" s="50" t="s">
        <v>20</v>
      </c>
      <c r="B9" s="50" t="s">
        <v>15</v>
      </c>
      <c r="C9" s="33">
        <v>45854</v>
      </c>
      <c r="D9" s="32" t="s">
        <v>55</v>
      </c>
      <c r="E9" s="33">
        <v>45818</v>
      </c>
      <c r="F9" s="34" t="s">
        <v>17</v>
      </c>
      <c r="G9" s="35"/>
      <c r="H9" s="35">
        <v>128.6</v>
      </c>
      <c r="I9" s="35">
        <v>15.85</v>
      </c>
      <c r="J9" s="35"/>
      <c r="K9" s="35">
        <v>4</v>
      </c>
      <c r="L9" s="35"/>
      <c r="M9" s="35">
        <f>SUM(G9:L9)</f>
        <v>148.44999999999999</v>
      </c>
    </row>
    <row r="10" spans="1:13" x14ac:dyDescent="0.35">
      <c r="A10" s="50" t="s">
        <v>20</v>
      </c>
      <c r="B10" s="50" t="s">
        <v>15</v>
      </c>
      <c r="C10" s="33">
        <v>45854</v>
      </c>
      <c r="D10" s="32" t="s">
        <v>56</v>
      </c>
      <c r="E10" s="33">
        <v>45834</v>
      </c>
      <c r="F10" s="34" t="s">
        <v>17</v>
      </c>
      <c r="G10" s="35"/>
      <c r="H10" s="35">
        <v>194.6</v>
      </c>
      <c r="I10" s="35">
        <v>15.85</v>
      </c>
      <c r="J10" s="35"/>
      <c r="K10" s="35">
        <v>4</v>
      </c>
      <c r="L10" s="35"/>
      <c r="M10" s="35">
        <f>SUM(G10:L10)</f>
        <v>214.45</v>
      </c>
    </row>
    <row r="11" spans="1:13" x14ac:dyDescent="0.35">
      <c r="A11" s="50" t="s">
        <v>20</v>
      </c>
      <c r="B11" s="50" t="s">
        <v>15</v>
      </c>
      <c r="C11" s="33">
        <v>45870</v>
      </c>
      <c r="D11" s="32" t="s">
        <v>57</v>
      </c>
      <c r="E11" s="33">
        <v>45862</v>
      </c>
      <c r="F11" s="34" t="s">
        <v>17</v>
      </c>
      <c r="G11" s="35"/>
      <c r="H11" s="35">
        <v>10</v>
      </c>
      <c r="I11" s="35"/>
      <c r="J11" s="35"/>
      <c r="K11" s="35"/>
      <c r="L11" s="35"/>
      <c r="M11" s="35">
        <f>SUM(G11:L11)</f>
        <v>10</v>
      </c>
    </row>
    <row r="12" spans="1:13" ht="15" x14ac:dyDescent="0.4">
      <c r="A12" s="42" t="s">
        <v>20</v>
      </c>
      <c r="B12" s="36"/>
      <c r="C12" s="38"/>
      <c r="D12" s="39"/>
      <c r="E12" s="40"/>
      <c r="F12" s="36"/>
      <c r="G12" s="41">
        <f>SUM(G9:G11)</f>
        <v>0</v>
      </c>
      <c r="H12" s="41">
        <f t="shared" ref="H12:M12" si="4">SUM(H9:H11)</f>
        <v>333.2</v>
      </c>
      <c r="I12" s="41">
        <f t="shared" si="4"/>
        <v>31.7</v>
      </c>
      <c r="J12" s="41">
        <f t="shared" si="4"/>
        <v>0</v>
      </c>
      <c r="K12" s="41">
        <f t="shared" si="4"/>
        <v>8</v>
      </c>
      <c r="L12" s="41">
        <f t="shared" si="4"/>
        <v>0</v>
      </c>
      <c r="M12" s="41">
        <f t="shared" si="4"/>
        <v>372.9</v>
      </c>
    </row>
    <row r="13" spans="1:13" x14ac:dyDescent="0.35">
      <c r="A13" s="50" t="s">
        <v>21</v>
      </c>
      <c r="B13" s="50" t="s">
        <v>15</v>
      </c>
      <c r="C13" s="33">
        <v>45930</v>
      </c>
      <c r="D13" s="32" t="s">
        <v>54</v>
      </c>
      <c r="E13" s="33">
        <v>45918</v>
      </c>
      <c r="F13" s="34" t="s">
        <v>17</v>
      </c>
      <c r="G13" s="35"/>
      <c r="H13" s="35"/>
      <c r="I13" s="35"/>
      <c r="J13" s="35"/>
      <c r="K13" s="35">
        <v>149.4</v>
      </c>
      <c r="L13" s="35"/>
      <c r="M13" s="35">
        <f>SUM(G13:L13)</f>
        <v>149.4</v>
      </c>
    </row>
    <row r="14" spans="1:13" x14ac:dyDescent="0.35">
      <c r="A14" s="50" t="s">
        <v>21</v>
      </c>
      <c r="B14" s="50" t="s">
        <v>15</v>
      </c>
      <c r="C14" s="33"/>
      <c r="D14" s="32"/>
      <c r="E14" s="33"/>
      <c r="F14" s="34"/>
      <c r="G14" s="35"/>
      <c r="H14" s="35"/>
      <c r="I14" s="35"/>
      <c r="J14" s="35"/>
      <c r="K14" s="35"/>
      <c r="L14" s="35"/>
      <c r="M14" s="35">
        <f t="shared" ref="M14" si="5">SUM(G14:L14)</f>
        <v>0</v>
      </c>
    </row>
    <row r="15" spans="1:13" ht="15" x14ac:dyDescent="0.4">
      <c r="A15" s="88" t="s">
        <v>21</v>
      </c>
      <c r="B15" s="38"/>
      <c r="C15" s="38"/>
      <c r="D15" s="39"/>
      <c r="E15" s="40"/>
      <c r="F15" s="36"/>
      <c r="G15" s="89">
        <f t="shared" ref="G15:M15" si="6">SUM(G13:G14)</f>
        <v>0</v>
      </c>
      <c r="H15" s="89">
        <f t="shared" si="6"/>
        <v>0</v>
      </c>
      <c r="I15" s="89">
        <f t="shared" si="6"/>
        <v>0</v>
      </c>
      <c r="J15" s="89">
        <f t="shared" si="6"/>
        <v>0</v>
      </c>
      <c r="K15" s="89">
        <f t="shared" si="6"/>
        <v>149.4</v>
      </c>
      <c r="L15" s="89">
        <f t="shared" si="6"/>
        <v>0</v>
      </c>
      <c r="M15" s="89">
        <f t="shared" si="6"/>
        <v>149.4</v>
      </c>
    </row>
    <row r="16" spans="1:13" x14ac:dyDescent="0.35">
      <c r="A16" s="50" t="s">
        <v>58</v>
      </c>
      <c r="B16" s="50" t="s">
        <v>15</v>
      </c>
      <c r="C16" s="33">
        <v>45857</v>
      </c>
      <c r="D16" s="32" t="s">
        <v>59</v>
      </c>
      <c r="E16" s="33">
        <v>45834</v>
      </c>
      <c r="F16" s="34" t="s">
        <v>17</v>
      </c>
      <c r="G16" s="35"/>
      <c r="H16" s="35">
        <v>17</v>
      </c>
      <c r="I16" s="35">
        <v>16.2</v>
      </c>
      <c r="J16" s="35"/>
      <c r="K16" s="35">
        <f>372.48+20.1</f>
        <v>392.58000000000004</v>
      </c>
      <c r="L16" s="35"/>
      <c r="M16" s="35">
        <f>SUM(G16:L16)</f>
        <v>425.78000000000003</v>
      </c>
    </row>
    <row r="17" spans="1:13" x14ac:dyDescent="0.35">
      <c r="A17" s="50" t="s">
        <v>58</v>
      </c>
      <c r="B17" s="50" t="s">
        <v>15</v>
      </c>
      <c r="C17" s="33">
        <v>45930</v>
      </c>
      <c r="D17" s="32" t="s">
        <v>54</v>
      </c>
      <c r="E17" s="33">
        <v>45918</v>
      </c>
      <c r="F17" s="34" t="s">
        <v>17</v>
      </c>
      <c r="G17" s="35"/>
      <c r="H17" s="35"/>
      <c r="I17" s="35"/>
      <c r="J17" s="35"/>
      <c r="K17" s="35">
        <v>412.47</v>
      </c>
      <c r="L17" s="35"/>
      <c r="M17" s="35">
        <f t="shared" ref="M17" si="7">SUM(G17:L17)</f>
        <v>412.47</v>
      </c>
    </row>
    <row r="18" spans="1:13" ht="15" x14ac:dyDescent="0.4">
      <c r="A18" s="88" t="s">
        <v>58</v>
      </c>
      <c r="B18" s="38"/>
      <c r="C18" s="38"/>
      <c r="D18" s="39"/>
      <c r="E18" s="40"/>
      <c r="F18" s="36"/>
      <c r="G18" s="89">
        <f t="shared" ref="G18:M18" si="8">SUM(G16:G17)</f>
        <v>0</v>
      </c>
      <c r="H18" s="89">
        <f t="shared" si="8"/>
        <v>17</v>
      </c>
      <c r="I18" s="89">
        <f t="shared" si="8"/>
        <v>16.2</v>
      </c>
      <c r="J18" s="89">
        <f t="shared" si="8"/>
        <v>0</v>
      </c>
      <c r="K18" s="89">
        <f t="shared" si="8"/>
        <v>805.05000000000007</v>
      </c>
      <c r="L18" s="89">
        <f t="shared" si="8"/>
        <v>0</v>
      </c>
      <c r="M18" s="89">
        <f t="shared" si="8"/>
        <v>838.25</v>
      </c>
    </row>
    <row r="19" spans="1:13" x14ac:dyDescent="0.35">
      <c r="A19" s="50" t="s">
        <v>23</v>
      </c>
      <c r="B19" s="50" t="s">
        <v>15</v>
      </c>
      <c r="C19" s="33">
        <v>45930</v>
      </c>
      <c r="D19" s="32" t="s">
        <v>54</v>
      </c>
      <c r="E19" s="33">
        <v>45918</v>
      </c>
      <c r="F19" s="34" t="s">
        <v>17</v>
      </c>
      <c r="G19" s="35"/>
      <c r="H19" s="35"/>
      <c r="I19" s="35"/>
      <c r="J19" s="35"/>
      <c r="K19" s="35">
        <v>145.80000000000001</v>
      </c>
      <c r="L19" s="35"/>
      <c r="M19" s="35">
        <f>SUM(G19:L19)</f>
        <v>145.80000000000001</v>
      </c>
    </row>
    <row r="20" spans="1:13" ht="15" x14ac:dyDescent="0.4">
      <c r="A20" s="42" t="s">
        <v>23</v>
      </c>
      <c r="B20" s="36"/>
      <c r="C20" s="38"/>
      <c r="D20" s="39"/>
      <c r="E20" s="40"/>
      <c r="F20" s="36"/>
      <c r="G20" s="41">
        <f t="shared" ref="G20:M20" si="9">SUM(G19)</f>
        <v>0</v>
      </c>
      <c r="H20" s="41">
        <f t="shared" si="9"/>
        <v>0</v>
      </c>
      <c r="I20" s="41">
        <f t="shared" si="9"/>
        <v>0</v>
      </c>
      <c r="J20" s="41">
        <f t="shared" si="9"/>
        <v>0</v>
      </c>
      <c r="K20" s="41">
        <f t="shared" si="9"/>
        <v>145.80000000000001</v>
      </c>
      <c r="L20" s="41">
        <f t="shared" si="9"/>
        <v>0</v>
      </c>
      <c r="M20" s="41">
        <f t="shared" si="9"/>
        <v>145.80000000000001</v>
      </c>
    </row>
    <row r="21" spans="1:13" x14ac:dyDescent="0.35">
      <c r="A21" s="50" t="s">
        <v>60</v>
      </c>
      <c r="B21" s="50" t="s">
        <v>15</v>
      </c>
      <c r="C21" s="33">
        <v>45930</v>
      </c>
      <c r="D21" s="32" t="s">
        <v>54</v>
      </c>
      <c r="E21" s="33">
        <v>45918</v>
      </c>
      <c r="F21" s="34" t="s">
        <v>17</v>
      </c>
      <c r="G21" s="35">
        <v>365.41</v>
      </c>
      <c r="H21" s="35"/>
      <c r="I21" s="35"/>
      <c r="J21" s="35"/>
      <c r="K21" s="35">
        <v>149.4</v>
      </c>
      <c r="L21" s="35"/>
      <c r="M21" s="35">
        <f>SUM(G21:L21)</f>
        <v>514.81000000000006</v>
      </c>
    </row>
    <row r="22" spans="1:13" ht="15" x14ac:dyDescent="0.4">
      <c r="A22" s="42" t="s">
        <v>60</v>
      </c>
      <c r="B22" s="36"/>
      <c r="C22" s="38"/>
      <c r="D22" s="39"/>
      <c r="E22" s="40"/>
      <c r="F22" s="36"/>
      <c r="G22" s="41">
        <f t="shared" ref="G22:M22" si="10">SUM(G21)</f>
        <v>365.41</v>
      </c>
      <c r="H22" s="41">
        <f t="shared" si="10"/>
        <v>0</v>
      </c>
      <c r="I22" s="41">
        <f t="shared" si="10"/>
        <v>0</v>
      </c>
      <c r="J22" s="41">
        <f t="shared" si="10"/>
        <v>0</v>
      </c>
      <c r="K22" s="41">
        <f t="shared" si="10"/>
        <v>149.4</v>
      </c>
      <c r="L22" s="41">
        <f t="shared" si="10"/>
        <v>0</v>
      </c>
      <c r="M22" s="41">
        <f t="shared" si="10"/>
        <v>514.81000000000006</v>
      </c>
    </row>
    <row r="23" spans="1:13" x14ac:dyDescent="0.35">
      <c r="A23" s="32" t="s">
        <v>61</v>
      </c>
      <c r="B23" s="32" t="s">
        <v>15</v>
      </c>
      <c r="C23" s="33">
        <v>45839</v>
      </c>
      <c r="D23" s="32" t="s">
        <v>59</v>
      </c>
      <c r="E23" s="33">
        <v>45834</v>
      </c>
      <c r="F23" s="34" t="s">
        <v>17</v>
      </c>
      <c r="G23" s="35"/>
      <c r="H23" s="35">
        <v>98</v>
      </c>
      <c r="I23" s="35"/>
      <c r="J23" s="35"/>
      <c r="K23" s="35">
        <v>232.49</v>
      </c>
      <c r="L23" s="35"/>
      <c r="M23" s="35">
        <f t="shared" ref="M23:M25" si="11">SUM(G23:L23)</f>
        <v>330.49</v>
      </c>
    </row>
    <row r="24" spans="1:13" x14ac:dyDescent="0.35">
      <c r="A24" s="32" t="s">
        <v>61</v>
      </c>
      <c r="B24" s="32" t="s">
        <v>15</v>
      </c>
      <c r="C24" s="33">
        <v>45839</v>
      </c>
      <c r="D24" s="32" t="s">
        <v>16</v>
      </c>
      <c r="E24" s="33">
        <v>45818</v>
      </c>
      <c r="F24" s="34" t="s">
        <v>17</v>
      </c>
      <c r="G24" s="35"/>
      <c r="H24" s="35"/>
      <c r="I24" s="35"/>
      <c r="J24" s="35"/>
      <c r="K24" s="35">
        <v>132.49</v>
      </c>
      <c r="L24" s="35"/>
      <c r="M24" s="35">
        <f t="shared" ref="M24" si="12">SUM(G24:L24)</f>
        <v>132.49</v>
      </c>
    </row>
    <row r="25" spans="1:13" x14ac:dyDescent="0.35">
      <c r="A25" s="32" t="s">
        <v>61</v>
      </c>
      <c r="B25" s="32" t="s">
        <v>15</v>
      </c>
      <c r="C25" s="33">
        <v>45930</v>
      </c>
      <c r="D25" s="32" t="s">
        <v>54</v>
      </c>
      <c r="E25" s="33">
        <v>45918</v>
      </c>
      <c r="F25" s="34" t="s">
        <v>17</v>
      </c>
      <c r="G25" s="35"/>
      <c r="H25" s="35">
        <v>177.6</v>
      </c>
      <c r="I25" s="35"/>
      <c r="J25" s="35"/>
      <c r="K25" s="35">
        <v>333</v>
      </c>
      <c r="L25" s="35"/>
      <c r="M25" s="35">
        <f t="shared" si="11"/>
        <v>510.6</v>
      </c>
    </row>
    <row r="26" spans="1:13" ht="15" x14ac:dyDescent="0.4">
      <c r="A26" s="42" t="s">
        <v>61</v>
      </c>
      <c r="B26" s="36"/>
      <c r="C26" s="38"/>
      <c r="D26" s="39"/>
      <c r="E26" s="40"/>
      <c r="F26" s="36"/>
      <c r="G26" s="41">
        <f t="shared" ref="G26:M26" si="13">SUM(G23:G25)</f>
        <v>0</v>
      </c>
      <c r="H26" s="41">
        <f t="shared" si="13"/>
        <v>275.60000000000002</v>
      </c>
      <c r="I26" s="41">
        <f t="shared" si="13"/>
        <v>0</v>
      </c>
      <c r="J26" s="41">
        <f t="shared" si="13"/>
        <v>0</v>
      </c>
      <c r="K26" s="41">
        <f t="shared" si="13"/>
        <v>697.98</v>
      </c>
      <c r="L26" s="41">
        <f t="shared" si="13"/>
        <v>0</v>
      </c>
      <c r="M26" s="41">
        <f t="shared" si="13"/>
        <v>973.58</v>
      </c>
    </row>
    <row r="27" spans="1:13" x14ac:dyDescent="0.35">
      <c r="A27" s="32" t="s">
        <v>62</v>
      </c>
      <c r="B27" s="32" t="s">
        <v>15</v>
      </c>
      <c r="C27" s="33"/>
      <c r="D27" s="32"/>
      <c r="E27" s="33"/>
      <c r="F27" s="34"/>
      <c r="G27" s="35"/>
      <c r="H27" s="35"/>
      <c r="I27" s="35"/>
      <c r="J27" s="35"/>
      <c r="K27" s="35"/>
      <c r="L27" s="35"/>
      <c r="M27" s="35">
        <f t="shared" ref="M27" si="14">SUM(G27:L27)</f>
        <v>0</v>
      </c>
    </row>
    <row r="28" spans="1:13" ht="15" x14ac:dyDescent="0.4">
      <c r="A28" s="42" t="s">
        <v>62</v>
      </c>
      <c r="B28" s="36"/>
      <c r="C28" s="38"/>
      <c r="D28" s="39"/>
      <c r="E28" s="40"/>
      <c r="F28" s="36"/>
      <c r="G28" s="41">
        <f t="shared" ref="G28:M28" si="15">SUM(G27:G27)</f>
        <v>0</v>
      </c>
      <c r="H28" s="41">
        <f t="shared" si="15"/>
        <v>0</v>
      </c>
      <c r="I28" s="41">
        <f t="shared" si="15"/>
        <v>0</v>
      </c>
      <c r="J28" s="41">
        <f t="shared" si="15"/>
        <v>0</v>
      </c>
      <c r="K28" s="41">
        <f t="shared" si="15"/>
        <v>0</v>
      </c>
      <c r="L28" s="41">
        <f t="shared" si="15"/>
        <v>0</v>
      </c>
      <c r="M28" s="41">
        <f t="shared" si="15"/>
        <v>0</v>
      </c>
    </row>
    <row r="29" spans="1:13" x14ac:dyDescent="0.35">
      <c r="A29" s="32" t="s">
        <v>63</v>
      </c>
      <c r="B29" s="32" t="s">
        <v>15</v>
      </c>
      <c r="C29" s="33">
        <v>45839</v>
      </c>
      <c r="D29" s="32" t="s">
        <v>59</v>
      </c>
      <c r="E29" s="33">
        <v>45834</v>
      </c>
      <c r="F29" s="34" t="s">
        <v>17</v>
      </c>
      <c r="G29" s="35"/>
      <c r="H29" s="35">
        <v>175.1</v>
      </c>
      <c r="I29" s="35"/>
      <c r="J29" s="35"/>
      <c r="K29" s="35"/>
      <c r="L29" s="35"/>
      <c r="M29" s="35">
        <f t="shared" ref="M29:M31" si="16">SUM(G29:L29)</f>
        <v>175.1</v>
      </c>
    </row>
    <row r="30" spans="1:13" x14ac:dyDescent="0.35">
      <c r="A30" s="32" t="s">
        <v>63</v>
      </c>
      <c r="B30" s="32" t="s">
        <v>15</v>
      </c>
      <c r="C30" s="33"/>
      <c r="D30" s="32"/>
      <c r="E30" s="33"/>
      <c r="F30" s="34"/>
      <c r="G30" s="35"/>
      <c r="H30" s="35"/>
      <c r="I30" s="35"/>
      <c r="J30" s="35"/>
      <c r="K30" s="35"/>
      <c r="L30" s="35"/>
      <c r="M30" s="35">
        <f t="shared" si="16"/>
        <v>0</v>
      </c>
    </row>
    <row r="31" spans="1:13" x14ac:dyDescent="0.35">
      <c r="A31" s="32" t="s">
        <v>63</v>
      </c>
      <c r="B31" s="32" t="s">
        <v>15</v>
      </c>
      <c r="C31" s="33"/>
      <c r="D31" s="32"/>
      <c r="E31" s="33"/>
      <c r="F31" s="34"/>
      <c r="G31" s="35"/>
      <c r="H31" s="35"/>
      <c r="I31" s="35"/>
      <c r="J31" s="35"/>
      <c r="K31" s="35"/>
      <c r="L31" s="35"/>
      <c r="M31" s="35">
        <f t="shared" si="16"/>
        <v>0</v>
      </c>
    </row>
    <row r="32" spans="1:13" ht="15" x14ac:dyDescent="0.4">
      <c r="A32" s="42" t="s">
        <v>63</v>
      </c>
      <c r="B32" s="36"/>
      <c r="C32" s="38"/>
      <c r="D32" s="39"/>
      <c r="E32" s="40"/>
      <c r="F32" s="36"/>
      <c r="G32" s="41">
        <f t="shared" ref="G32:M32" si="17">SUM(G29:G31)</f>
        <v>0</v>
      </c>
      <c r="H32" s="41">
        <f t="shared" si="17"/>
        <v>175.1</v>
      </c>
      <c r="I32" s="41">
        <f t="shared" si="17"/>
        <v>0</v>
      </c>
      <c r="J32" s="41">
        <f t="shared" si="17"/>
        <v>0</v>
      </c>
      <c r="K32" s="41">
        <f t="shared" si="17"/>
        <v>0</v>
      </c>
      <c r="L32" s="41">
        <f t="shared" si="17"/>
        <v>0</v>
      </c>
      <c r="M32" s="41">
        <f t="shared" si="17"/>
        <v>175.1</v>
      </c>
    </row>
    <row r="33" spans="1:17" x14ac:dyDescent="0.35">
      <c r="A33" s="32" t="s">
        <v>64</v>
      </c>
      <c r="B33" s="32" t="s">
        <v>15</v>
      </c>
      <c r="C33" s="33">
        <v>45839</v>
      </c>
      <c r="D33" s="32" t="s">
        <v>59</v>
      </c>
      <c r="E33" s="33">
        <v>45918</v>
      </c>
      <c r="F33" s="34" t="s">
        <v>17</v>
      </c>
      <c r="G33" s="35"/>
      <c r="H33" s="35">
        <v>55.7</v>
      </c>
      <c r="I33" s="35"/>
      <c r="J33" s="35"/>
      <c r="K33" s="35">
        <v>145.80000000000001</v>
      </c>
      <c r="L33" s="35"/>
      <c r="M33" s="35">
        <f t="shared" ref="M33:M35" si="18">SUM(G33:L33)</f>
        <v>201.5</v>
      </c>
    </row>
    <row r="34" spans="1:17" x14ac:dyDescent="0.35">
      <c r="A34" s="32" t="s">
        <v>64</v>
      </c>
      <c r="B34" s="32" t="s">
        <v>15</v>
      </c>
      <c r="C34" s="33"/>
      <c r="D34" s="32"/>
      <c r="E34" s="33"/>
      <c r="F34" s="34"/>
      <c r="G34" s="35"/>
      <c r="H34" s="35"/>
      <c r="I34" s="35"/>
      <c r="J34" s="35"/>
      <c r="K34" s="35"/>
      <c r="L34" s="35"/>
      <c r="M34" s="35">
        <f t="shared" si="18"/>
        <v>0</v>
      </c>
    </row>
    <row r="35" spans="1:17" x14ac:dyDescent="0.35">
      <c r="A35" s="32" t="s">
        <v>64</v>
      </c>
      <c r="B35" s="32" t="s">
        <v>15</v>
      </c>
      <c r="C35" s="33"/>
      <c r="D35" s="32"/>
      <c r="E35" s="33"/>
      <c r="F35" s="34"/>
      <c r="G35" s="35"/>
      <c r="H35" s="35"/>
      <c r="I35" s="35"/>
      <c r="J35" s="35"/>
      <c r="K35" s="35"/>
      <c r="L35" s="35"/>
      <c r="M35" s="35">
        <f t="shared" si="18"/>
        <v>0</v>
      </c>
    </row>
    <row r="36" spans="1:17" ht="15" x14ac:dyDescent="0.4">
      <c r="A36" s="42" t="s">
        <v>64</v>
      </c>
      <c r="B36" s="36"/>
      <c r="C36" s="38"/>
      <c r="D36" s="39"/>
      <c r="E36" s="40"/>
      <c r="F36" s="36"/>
      <c r="G36" s="41">
        <f t="shared" ref="G36:M36" si="19">SUM(G33:G35)</f>
        <v>0</v>
      </c>
      <c r="H36" s="41">
        <f t="shared" si="19"/>
        <v>55.7</v>
      </c>
      <c r="I36" s="41">
        <f t="shared" si="19"/>
        <v>0</v>
      </c>
      <c r="J36" s="41">
        <f t="shared" si="19"/>
        <v>0</v>
      </c>
      <c r="K36" s="41">
        <f t="shared" si="19"/>
        <v>145.80000000000001</v>
      </c>
      <c r="L36" s="41">
        <f t="shared" si="19"/>
        <v>0</v>
      </c>
      <c r="M36" s="41">
        <f t="shared" si="19"/>
        <v>201.5</v>
      </c>
    </row>
    <row r="37" spans="1:17" x14ac:dyDescent="0.35">
      <c r="A37" s="32" t="s">
        <v>26</v>
      </c>
      <c r="B37" s="32" t="s">
        <v>15</v>
      </c>
      <c r="C37" s="33">
        <v>45868</v>
      </c>
      <c r="D37" s="32" t="s">
        <v>54</v>
      </c>
      <c r="E37" s="33">
        <v>45834</v>
      </c>
      <c r="F37" s="34" t="s">
        <v>17</v>
      </c>
      <c r="G37" s="35"/>
      <c r="H37" s="35">
        <v>72.489999999999995</v>
      </c>
      <c r="I37" s="35"/>
      <c r="J37" s="35"/>
      <c r="K37" s="35"/>
      <c r="L37" s="35"/>
      <c r="M37" s="35">
        <f t="shared" ref="M37:M39" si="20">SUM(G37:L37)</f>
        <v>72.489999999999995</v>
      </c>
    </row>
    <row r="38" spans="1:17" x14ac:dyDescent="0.35">
      <c r="A38" s="32" t="s">
        <v>26</v>
      </c>
      <c r="B38" s="32" t="s">
        <v>15</v>
      </c>
      <c r="C38" s="33"/>
      <c r="D38" s="32"/>
      <c r="E38" s="33"/>
      <c r="F38" s="34"/>
      <c r="G38" s="35"/>
      <c r="H38" s="35"/>
      <c r="I38" s="35"/>
      <c r="J38" s="35"/>
      <c r="K38" s="35"/>
      <c r="L38" s="35"/>
      <c r="M38" s="35">
        <f t="shared" si="20"/>
        <v>0</v>
      </c>
    </row>
    <row r="39" spans="1:17" x14ac:dyDescent="0.35">
      <c r="A39" s="32" t="s">
        <v>26</v>
      </c>
      <c r="B39" s="32" t="s">
        <v>15</v>
      </c>
      <c r="C39" s="33"/>
      <c r="D39" s="32"/>
      <c r="E39" s="33"/>
      <c r="F39" s="34"/>
      <c r="G39" s="35"/>
      <c r="H39" s="35"/>
      <c r="I39" s="35"/>
      <c r="J39" s="35"/>
      <c r="K39" s="35"/>
      <c r="L39" s="35"/>
      <c r="M39" s="35">
        <f t="shared" si="20"/>
        <v>0</v>
      </c>
    </row>
    <row r="40" spans="1:17" ht="15" x14ac:dyDescent="0.4">
      <c r="A40" s="42" t="s">
        <v>26</v>
      </c>
      <c r="B40" s="36"/>
      <c r="C40" s="38"/>
      <c r="D40" s="39"/>
      <c r="E40" s="40"/>
      <c r="F40" s="36"/>
      <c r="G40" s="41">
        <f t="shared" ref="G40:M40" si="21">SUM(G37:G39)</f>
        <v>0</v>
      </c>
      <c r="H40" s="41">
        <f t="shared" si="21"/>
        <v>72.489999999999995</v>
      </c>
      <c r="I40" s="41">
        <f t="shared" si="21"/>
        <v>0</v>
      </c>
      <c r="J40" s="41">
        <f t="shared" si="21"/>
        <v>0</v>
      </c>
      <c r="K40" s="41">
        <f t="shared" si="21"/>
        <v>0</v>
      </c>
      <c r="L40" s="41">
        <f t="shared" si="21"/>
        <v>0</v>
      </c>
      <c r="M40" s="41">
        <f t="shared" si="21"/>
        <v>72.489999999999995</v>
      </c>
    </row>
    <row r="41" spans="1:17" x14ac:dyDescent="0.35">
      <c r="A41" s="32" t="s">
        <v>65</v>
      </c>
      <c r="B41" s="50" t="s">
        <v>31</v>
      </c>
      <c r="C41" s="33">
        <v>45930</v>
      </c>
      <c r="D41" s="32" t="s">
        <v>54</v>
      </c>
      <c r="E41" s="33">
        <v>45918</v>
      </c>
      <c r="F41" s="34" t="s">
        <v>17</v>
      </c>
      <c r="G41" s="35"/>
      <c r="H41" s="35">
        <v>199.1</v>
      </c>
      <c r="I41" s="35"/>
      <c r="J41" s="35"/>
      <c r="K41" s="35"/>
      <c r="L41" s="35"/>
      <c r="M41" s="35">
        <f t="shared" ref="M41:M46" si="22">SUM(G41:L41)</f>
        <v>199.1</v>
      </c>
      <c r="Q41" s="2"/>
    </row>
    <row r="42" spans="1:17" x14ac:dyDescent="0.35">
      <c r="A42" s="32" t="s">
        <v>65</v>
      </c>
      <c r="B42" s="50" t="s">
        <v>31</v>
      </c>
      <c r="C42" s="33">
        <v>45839</v>
      </c>
      <c r="D42" s="32" t="s">
        <v>59</v>
      </c>
      <c r="E42" s="33">
        <v>45834</v>
      </c>
      <c r="F42" s="34" t="s">
        <v>17</v>
      </c>
      <c r="G42" s="35"/>
      <c r="H42" s="35">
        <v>99.5</v>
      </c>
      <c r="I42" s="35"/>
      <c r="J42" s="35"/>
      <c r="K42" s="35"/>
      <c r="L42" s="35"/>
      <c r="M42" s="35">
        <f t="shared" si="22"/>
        <v>99.5</v>
      </c>
      <c r="Q42" s="2"/>
    </row>
    <row r="43" spans="1:17" x14ac:dyDescent="0.35">
      <c r="A43" s="32" t="s">
        <v>65</v>
      </c>
      <c r="B43" s="50" t="s">
        <v>31</v>
      </c>
      <c r="C43" s="33">
        <v>45839</v>
      </c>
      <c r="D43" s="32" t="s">
        <v>16</v>
      </c>
      <c r="E43" s="33">
        <v>45818</v>
      </c>
      <c r="F43" s="34" t="s">
        <v>17</v>
      </c>
      <c r="G43" s="35"/>
      <c r="H43" s="35">
        <v>99.5</v>
      </c>
      <c r="I43" s="35"/>
      <c r="J43" s="35"/>
      <c r="K43" s="35"/>
      <c r="L43" s="35"/>
      <c r="M43" s="35">
        <f t="shared" si="22"/>
        <v>99.5</v>
      </c>
      <c r="Q43" s="2"/>
    </row>
    <row r="44" spans="1:17" x14ac:dyDescent="0.35">
      <c r="A44" s="32" t="s">
        <v>65</v>
      </c>
      <c r="B44" s="50" t="s">
        <v>31</v>
      </c>
      <c r="C44" s="32">
        <v>45870</v>
      </c>
      <c r="D44" s="32" t="s">
        <v>57</v>
      </c>
      <c r="E44" s="33">
        <v>45841</v>
      </c>
      <c r="F44" s="34" t="s">
        <v>17</v>
      </c>
      <c r="G44" s="35"/>
      <c r="H44" s="35">
        <v>99.5</v>
      </c>
      <c r="I44" s="35"/>
      <c r="J44" s="35"/>
      <c r="K44" s="35"/>
      <c r="L44" s="35"/>
      <c r="M44" s="35">
        <f t="shared" si="22"/>
        <v>99.5</v>
      </c>
      <c r="Q44" s="2"/>
    </row>
    <row r="45" spans="1:17" x14ac:dyDescent="0.35">
      <c r="A45" s="32" t="s">
        <v>65</v>
      </c>
      <c r="B45" s="50" t="s">
        <v>31</v>
      </c>
      <c r="C45" s="32">
        <v>45870</v>
      </c>
      <c r="D45" s="32" t="s">
        <v>57</v>
      </c>
      <c r="E45" s="33">
        <v>45862</v>
      </c>
      <c r="F45" s="34" t="s">
        <v>17</v>
      </c>
      <c r="G45" s="35"/>
      <c r="H45" s="35">
        <v>99.5</v>
      </c>
      <c r="I45" s="35"/>
      <c r="J45" s="35"/>
      <c r="K45" s="35"/>
      <c r="L45" s="35"/>
      <c r="M45" s="35">
        <f t="shared" si="22"/>
        <v>99.5</v>
      </c>
      <c r="Q45" s="2"/>
    </row>
    <row r="46" spans="1:17" x14ac:dyDescent="0.35">
      <c r="A46" s="32" t="s">
        <v>65</v>
      </c>
      <c r="B46" s="50" t="s">
        <v>31</v>
      </c>
      <c r="C46" s="32"/>
      <c r="D46" s="32"/>
      <c r="E46" s="33"/>
      <c r="F46" s="34"/>
      <c r="G46" s="35"/>
      <c r="H46" s="35"/>
      <c r="I46" s="35"/>
      <c r="J46" s="35"/>
      <c r="K46" s="35"/>
      <c r="L46" s="35"/>
      <c r="M46" s="35">
        <f t="shared" si="22"/>
        <v>0</v>
      </c>
      <c r="Q46" s="2"/>
    </row>
    <row r="47" spans="1:17" ht="15" x14ac:dyDescent="0.4">
      <c r="A47" s="42" t="s">
        <v>65</v>
      </c>
      <c r="B47" s="36"/>
      <c r="C47" s="38"/>
      <c r="D47" s="39"/>
      <c r="E47" s="40"/>
      <c r="F47" s="36"/>
      <c r="G47" s="41">
        <f>SUM(G41:G46)</f>
        <v>0</v>
      </c>
      <c r="H47" s="41">
        <f t="shared" ref="H47:M47" si="23">SUM(H41:H46)</f>
        <v>597.1</v>
      </c>
      <c r="I47" s="41">
        <f t="shared" si="23"/>
        <v>0</v>
      </c>
      <c r="J47" s="41">
        <f t="shared" si="23"/>
        <v>0</v>
      </c>
      <c r="K47" s="41">
        <f t="shared" si="23"/>
        <v>0</v>
      </c>
      <c r="L47" s="41">
        <f t="shared" si="23"/>
        <v>0</v>
      </c>
      <c r="M47" s="41">
        <f t="shared" si="23"/>
        <v>597.1</v>
      </c>
      <c r="Q47" s="2"/>
    </row>
    <row r="48" spans="1:17" x14ac:dyDescent="0.35">
      <c r="A48" s="50" t="s">
        <v>32</v>
      </c>
      <c r="B48" s="50" t="s">
        <v>33</v>
      </c>
      <c r="C48" s="33">
        <v>45842</v>
      </c>
      <c r="D48" s="32" t="s">
        <v>40</v>
      </c>
      <c r="E48" s="33">
        <v>45841</v>
      </c>
      <c r="F48" s="34" t="s">
        <v>17</v>
      </c>
      <c r="G48" s="35"/>
      <c r="H48" s="35">
        <v>419</v>
      </c>
      <c r="I48" s="35"/>
      <c r="J48" s="35"/>
      <c r="K48" s="35">
        <f>200.19+16.19</f>
        <v>216.38</v>
      </c>
      <c r="L48" s="35"/>
      <c r="M48" s="35">
        <f t="shared" ref="M48:M61" si="24">SUM(G48:L48)</f>
        <v>635.38</v>
      </c>
    </row>
    <row r="49" spans="1:13" x14ac:dyDescent="0.35">
      <c r="A49" s="50" t="s">
        <v>32</v>
      </c>
      <c r="B49" s="50" t="s">
        <v>33</v>
      </c>
      <c r="C49" s="33">
        <v>45930</v>
      </c>
      <c r="D49" s="32" t="s">
        <v>66</v>
      </c>
      <c r="E49" s="33">
        <v>45918</v>
      </c>
      <c r="F49" s="34" t="s">
        <v>17</v>
      </c>
      <c r="G49" s="35"/>
      <c r="H49" s="35">
        <f>118+7.4</f>
        <v>125.4</v>
      </c>
      <c r="I49" s="35"/>
      <c r="J49" s="35"/>
      <c r="K49" s="35">
        <f>302.28+27.65</f>
        <v>329.92999999999995</v>
      </c>
      <c r="L49" s="35"/>
      <c r="M49" s="35">
        <f t="shared" si="24"/>
        <v>455.32999999999993</v>
      </c>
    </row>
    <row r="50" spans="1:13" x14ac:dyDescent="0.35">
      <c r="A50" s="50" t="s">
        <v>32</v>
      </c>
      <c r="B50" s="50" t="s">
        <v>33</v>
      </c>
      <c r="C50" s="33">
        <v>45882</v>
      </c>
      <c r="D50" s="32" t="s">
        <v>67</v>
      </c>
      <c r="E50" s="33">
        <v>45874</v>
      </c>
      <c r="F50" s="34" t="s">
        <v>17</v>
      </c>
      <c r="G50" s="35"/>
      <c r="H50" s="35">
        <v>483</v>
      </c>
      <c r="I50" s="35"/>
      <c r="J50" s="35"/>
      <c r="K50" s="35">
        <v>23.2</v>
      </c>
      <c r="L50" s="35"/>
      <c r="M50" s="35">
        <f t="shared" si="24"/>
        <v>506.2</v>
      </c>
    </row>
    <row r="51" spans="1:13" x14ac:dyDescent="0.35">
      <c r="A51" s="50" t="s">
        <v>32</v>
      </c>
      <c r="B51" s="50" t="s">
        <v>33</v>
      </c>
      <c r="C51" s="33">
        <v>45849</v>
      </c>
      <c r="D51" s="32" t="s">
        <v>68</v>
      </c>
      <c r="E51" s="33">
        <v>45846</v>
      </c>
      <c r="F51" s="34" t="s">
        <v>69</v>
      </c>
      <c r="G51" s="35"/>
      <c r="H51" s="35"/>
      <c r="I51" s="35">
        <v>23.4</v>
      </c>
      <c r="J51" s="35"/>
      <c r="K51" s="35"/>
      <c r="L51" s="35"/>
      <c r="M51" s="35">
        <f t="shared" si="24"/>
        <v>23.4</v>
      </c>
    </row>
    <row r="52" spans="1:13" x14ac:dyDescent="0.35">
      <c r="A52" s="50" t="s">
        <v>32</v>
      </c>
      <c r="B52" s="50" t="s">
        <v>33</v>
      </c>
      <c r="C52" s="32">
        <v>45870</v>
      </c>
      <c r="D52" s="32" t="s">
        <v>57</v>
      </c>
      <c r="E52" s="33">
        <v>45862</v>
      </c>
      <c r="F52" s="34" t="s">
        <v>17</v>
      </c>
      <c r="G52" s="35"/>
      <c r="H52" s="35">
        <v>397</v>
      </c>
      <c r="I52" s="35"/>
      <c r="J52" s="35"/>
      <c r="K52" s="35"/>
      <c r="L52" s="35"/>
      <c r="M52" s="35">
        <f t="shared" si="24"/>
        <v>397</v>
      </c>
    </row>
    <row r="53" spans="1:13" x14ac:dyDescent="0.35">
      <c r="A53" s="50" t="s">
        <v>32</v>
      </c>
      <c r="B53" s="50" t="s">
        <v>33</v>
      </c>
      <c r="C53" s="33">
        <v>45839</v>
      </c>
      <c r="D53" s="32" t="s">
        <v>16</v>
      </c>
      <c r="E53" s="33">
        <v>45818</v>
      </c>
      <c r="F53" s="34" t="s">
        <v>17</v>
      </c>
      <c r="G53" s="35"/>
      <c r="H53" s="35"/>
      <c r="I53" s="35"/>
      <c r="J53" s="35"/>
      <c r="K53" s="35">
        <v>333</v>
      </c>
      <c r="L53" s="35"/>
      <c r="M53" s="35">
        <f t="shared" si="24"/>
        <v>333</v>
      </c>
    </row>
    <row r="54" spans="1:13" x14ac:dyDescent="0.35">
      <c r="A54" s="50" t="s">
        <v>32</v>
      </c>
      <c r="B54" s="50" t="s">
        <v>33</v>
      </c>
      <c r="C54" s="33">
        <v>45839</v>
      </c>
      <c r="D54" s="32" t="s">
        <v>59</v>
      </c>
      <c r="E54" s="33">
        <v>45834</v>
      </c>
      <c r="F54" s="34" t="s">
        <v>17</v>
      </c>
      <c r="G54" s="35"/>
      <c r="H54" s="35">
        <v>292.10000000000002</v>
      </c>
      <c r="I54" s="35"/>
      <c r="J54" s="35"/>
      <c r="K54" s="35">
        <v>205.59</v>
      </c>
      <c r="L54" s="35"/>
      <c r="M54" s="35">
        <f t="shared" si="24"/>
        <v>497.69000000000005</v>
      </c>
    </row>
    <row r="55" spans="1:13" x14ac:dyDescent="0.35">
      <c r="A55" s="50" t="s">
        <v>32</v>
      </c>
      <c r="B55" s="50" t="s">
        <v>33</v>
      </c>
      <c r="C55" s="33">
        <v>45839</v>
      </c>
      <c r="D55" s="50" t="s">
        <v>37</v>
      </c>
      <c r="E55" s="33">
        <v>45810</v>
      </c>
      <c r="F55" s="34" t="s">
        <v>17</v>
      </c>
      <c r="G55" s="35"/>
      <c r="H55" s="35"/>
      <c r="I55" s="35"/>
      <c r="J55" s="35"/>
      <c r="K55" s="35">
        <v>79.5</v>
      </c>
      <c r="L55" s="35"/>
      <c r="M55" s="35">
        <f t="shared" si="24"/>
        <v>79.5</v>
      </c>
    </row>
    <row r="56" spans="1:13" x14ac:dyDescent="0.35">
      <c r="A56" s="50" t="s">
        <v>32</v>
      </c>
      <c r="B56" s="50" t="s">
        <v>33</v>
      </c>
      <c r="C56" s="33"/>
      <c r="D56" s="32"/>
      <c r="E56" s="33"/>
      <c r="F56" s="34"/>
      <c r="G56" s="35"/>
      <c r="H56" s="35"/>
      <c r="I56" s="35"/>
      <c r="J56" s="35"/>
      <c r="K56" s="35"/>
      <c r="L56" s="35"/>
      <c r="M56" s="35"/>
    </row>
    <row r="57" spans="1:13" x14ac:dyDescent="0.35">
      <c r="A57" s="50" t="s">
        <v>32</v>
      </c>
      <c r="B57" s="50" t="s">
        <v>33</v>
      </c>
      <c r="C57" s="33"/>
      <c r="D57" s="32"/>
      <c r="E57" s="33"/>
      <c r="F57" s="34"/>
      <c r="G57" s="35"/>
      <c r="H57" s="35"/>
      <c r="I57" s="35"/>
      <c r="J57" s="35"/>
      <c r="K57" s="35"/>
      <c r="L57" s="35"/>
      <c r="M57" s="35">
        <f t="shared" si="24"/>
        <v>0</v>
      </c>
    </row>
    <row r="58" spans="1:13" x14ac:dyDescent="0.35">
      <c r="A58" s="50" t="s">
        <v>32</v>
      </c>
      <c r="B58" s="50" t="s">
        <v>33</v>
      </c>
      <c r="C58" s="33"/>
      <c r="D58" s="32"/>
      <c r="E58" s="33"/>
      <c r="F58" s="34"/>
      <c r="G58" s="35"/>
      <c r="H58" s="35"/>
      <c r="I58" s="35"/>
      <c r="J58" s="35"/>
      <c r="K58" s="35"/>
      <c r="L58" s="35"/>
      <c r="M58" s="35">
        <f t="shared" si="24"/>
        <v>0</v>
      </c>
    </row>
    <row r="59" spans="1:13" x14ac:dyDescent="0.35">
      <c r="A59" s="50" t="s">
        <v>32</v>
      </c>
      <c r="B59" s="50" t="s">
        <v>33</v>
      </c>
      <c r="C59" s="33"/>
      <c r="D59" s="32"/>
      <c r="E59" s="33"/>
      <c r="F59" s="34"/>
      <c r="G59" s="35"/>
      <c r="H59" s="35"/>
      <c r="I59" s="35"/>
      <c r="J59" s="35"/>
      <c r="K59" s="35"/>
      <c r="L59" s="35"/>
      <c r="M59" s="35">
        <f t="shared" si="24"/>
        <v>0</v>
      </c>
    </row>
    <row r="60" spans="1:13" x14ac:dyDescent="0.35">
      <c r="A60" s="50" t="s">
        <v>32</v>
      </c>
      <c r="B60" s="50" t="s">
        <v>33</v>
      </c>
      <c r="C60" s="33"/>
      <c r="D60" s="32"/>
      <c r="E60" s="33"/>
      <c r="F60" s="34"/>
      <c r="G60" s="35"/>
      <c r="H60" s="35"/>
      <c r="I60" s="35"/>
      <c r="J60" s="35"/>
      <c r="K60" s="35"/>
      <c r="L60" s="35"/>
      <c r="M60" s="35">
        <f t="shared" si="24"/>
        <v>0</v>
      </c>
    </row>
    <row r="61" spans="1:13" x14ac:dyDescent="0.35">
      <c r="A61" s="50" t="s">
        <v>32</v>
      </c>
      <c r="B61" s="50" t="s">
        <v>33</v>
      </c>
      <c r="C61" s="33"/>
      <c r="D61" s="32"/>
      <c r="E61" s="33"/>
      <c r="F61" s="34"/>
      <c r="G61" s="35"/>
      <c r="H61" s="35"/>
      <c r="I61" s="35"/>
      <c r="J61" s="35"/>
      <c r="K61" s="35"/>
      <c r="L61" s="35"/>
      <c r="M61" s="35">
        <f t="shared" si="24"/>
        <v>0</v>
      </c>
    </row>
    <row r="62" spans="1:13" ht="15" x14ac:dyDescent="0.4">
      <c r="A62" s="42" t="s">
        <v>32</v>
      </c>
      <c r="B62" s="36"/>
      <c r="C62" s="38"/>
      <c r="D62" s="39"/>
      <c r="E62" s="40"/>
      <c r="F62" s="36"/>
      <c r="G62" s="41">
        <f t="shared" ref="G62:M62" si="25">SUM(G48:G61)</f>
        <v>0</v>
      </c>
      <c r="H62" s="41">
        <f t="shared" si="25"/>
        <v>1716.5</v>
      </c>
      <c r="I62" s="41">
        <f t="shared" si="25"/>
        <v>23.4</v>
      </c>
      <c r="J62" s="41">
        <f t="shared" si="25"/>
        <v>0</v>
      </c>
      <c r="K62" s="41">
        <f t="shared" si="25"/>
        <v>1187.5999999999999</v>
      </c>
      <c r="L62" s="41">
        <f t="shared" si="25"/>
        <v>0</v>
      </c>
      <c r="M62" s="41">
        <f t="shared" si="25"/>
        <v>2927.5000000000005</v>
      </c>
    </row>
    <row r="63" spans="1:13" x14ac:dyDescent="0.35">
      <c r="A63" s="50" t="s">
        <v>41</v>
      </c>
      <c r="B63" s="32" t="s">
        <v>42</v>
      </c>
      <c r="C63" s="33">
        <v>45853</v>
      </c>
      <c r="D63" s="32" t="s">
        <v>70</v>
      </c>
      <c r="E63" s="33">
        <v>45854</v>
      </c>
      <c r="F63" s="34"/>
      <c r="G63" s="35"/>
      <c r="H63" s="35"/>
      <c r="I63" s="35"/>
      <c r="J63" s="35"/>
      <c r="K63" s="35"/>
      <c r="L63" s="35">
        <v>391.4</v>
      </c>
      <c r="M63" s="35">
        <f t="shared" ref="M63:M70" si="26">SUM(G63:L63)</f>
        <v>391.4</v>
      </c>
    </row>
    <row r="64" spans="1:13" x14ac:dyDescent="0.35">
      <c r="A64" s="50" t="s">
        <v>41</v>
      </c>
      <c r="B64" s="32" t="s">
        <v>42</v>
      </c>
      <c r="C64" s="33">
        <v>45841</v>
      </c>
      <c r="D64" s="32" t="s">
        <v>68</v>
      </c>
      <c r="E64" s="33">
        <v>45827</v>
      </c>
      <c r="F64" s="34" t="s">
        <v>45</v>
      </c>
      <c r="G64" s="35"/>
      <c r="H64" s="35"/>
      <c r="I64" s="35"/>
      <c r="J64" s="35"/>
      <c r="K64" s="35">
        <v>5.2</v>
      </c>
      <c r="L64" s="35"/>
      <c r="M64" s="35">
        <f t="shared" si="26"/>
        <v>5.2</v>
      </c>
    </row>
    <row r="65" spans="1:13" x14ac:dyDescent="0.35">
      <c r="A65" s="50" t="s">
        <v>41</v>
      </c>
      <c r="B65" s="32" t="s">
        <v>42</v>
      </c>
      <c r="C65" s="33">
        <v>45839</v>
      </c>
      <c r="D65" s="32" t="s">
        <v>54</v>
      </c>
      <c r="E65" s="33">
        <v>45834</v>
      </c>
      <c r="F65" s="34" t="s">
        <v>17</v>
      </c>
      <c r="G65" s="35"/>
      <c r="H65" s="35">
        <v>27.5</v>
      </c>
      <c r="I65" s="35">
        <v>8.1999999999999993</v>
      </c>
      <c r="J65" s="35"/>
      <c r="K65" s="35"/>
      <c r="L65" s="35"/>
      <c r="M65" s="35">
        <f t="shared" si="26"/>
        <v>35.700000000000003</v>
      </c>
    </row>
    <row r="66" spans="1:13" x14ac:dyDescent="0.35">
      <c r="A66" s="50" t="s">
        <v>41</v>
      </c>
      <c r="B66" s="32" t="s">
        <v>42</v>
      </c>
      <c r="C66" s="33">
        <v>45841</v>
      </c>
      <c r="D66" s="32" t="s">
        <v>71</v>
      </c>
      <c r="E66" s="33">
        <v>45838</v>
      </c>
      <c r="F66" s="34" t="s">
        <v>17</v>
      </c>
      <c r="G66" s="35"/>
      <c r="H66" s="35">
        <v>36.1</v>
      </c>
      <c r="I66" s="35">
        <v>5.8</v>
      </c>
      <c r="J66" s="35">
        <v>14.8</v>
      </c>
      <c r="K66" s="35"/>
      <c r="L66" s="35"/>
      <c r="M66" s="35">
        <f t="shared" si="26"/>
        <v>56.7</v>
      </c>
    </row>
    <row r="67" spans="1:13" x14ac:dyDescent="0.35">
      <c r="A67" s="50" t="s">
        <v>41</v>
      </c>
      <c r="B67" s="32" t="s">
        <v>42</v>
      </c>
      <c r="C67" s="33">
        <v>45930</v>
      </c>
      <c r="D67" s="32" t="s">
        <v>54</v>
      </c>
      <c r="E67" s="33">
        <v>45918</v>
      </c>
      <c r="F67" s="34" t="s">
        <v>17</v>
      </c>
      <c r="G67" s="35"/>
      <c r="H67" s="35"/>
      <c r="I67" s="35"/>
      <c r="J67" s="35">
        <v>62</v>
      </c>
      <c r="K67" s="35"/>
      <c r="L67" s="35"/>
      <c r="M67" s="35">
        <f t="shared" si="26"/>
        <v>62</v>
      </c>
    </row>
    <row r="68" spans="1:13" x14ac:dyDescent="0.35">
      <c r="A68" s="50" t="s">
        <v>41</v>
      </c>
      <c r="B68" s="32" t="s">
        <v>42</v>
      </c>
      <c r="C68" s="33">
        <v>45870</v>
      </c>
      <c r="D68" s="32" t="s">
        <v>57</v>
      </c>
      <c r="E68" s="33">
        <v>45841</v>
      </c>
      <c r="F68" s="34" t="s">
        <v>17</v>
      </c>
      <c r="G68" s="35"/>
      <c r="H68" s="35">
        <v>27.5</v>
      </c>
      <c r="I68" s="35"/>
      <c r="J68" s="35"/>
      <c r="K68" s="35"/>
      <c r="L68" s="35"/>
      <c r="M68" s="35">
        <f t="shared" ref="M68:M69" si="27">SUM(G68:L68)</f>
        <v>27.5</v>
      </c>
    </row>
    <row r="69" spans="1:13" x14ac:dyDescent="0.35">
      <c r="A69" s="50" t="s">
        <v>41</v>
      </c>
      <c r="B69" s="32" t="s">
        <v>42</v>
      </c>
      <c r="C69" s="33">
        <v>45870</v>
      </c>
      <c r="D69" s="32" t="s">
        <v>57</v>
      </c>
      <c r="E69" s="33">
        <v>45855</v>
      </c>
      <c r="F69" s="34" t="s">
        <v>17</v>
      </c>
      <c r="G69" s="35"/>
      <c r="H69" s="35">
        <v>19.2</v>
      </c>
      <c r="I69" s="35"/>
      <c r="J69" s="35"/>
      <c r="K69" s="35"/>
      <c r="L69" s="35"/>
      <c r="M69" s="35">
        <f t="shared" si="27"/>
        <v>19.2</v>
      </c>
    </row>
    <row r="70" spans="1:13" x14ac:dyDescent="0.35">
      <c r="A70" s="50" t="s">
        <v>41</v>
      </c>
      <c r="B70" s="32" t="s">
        <v>42</v>
      </c>
      <c r="C70" s="33"/>
      <c r="D70" s="32"/>
      <c r="E70" s="33"/>
      <c r="F70" s="34"/>
      <c r="G70" s="35"/>
      <c r="H70" s="35"/>
      <c r="I70" s="35"/>
      <c r="J70" s="35"/>
      <c r="K70" s="35"/>
      <c r="L70" s="35"/>
      <c r="M70" s="35">
        <f t="shared" si="26"/>
        <v>0</v>
      </c>
    </row>
    <row r="71" spans="1:13" ht="15" x14ac:dyDescent="0.4">
      <c r="A71" s="42" t="s">
        <v>41</v>
      </c>
      <c r="B71" s="36"/>
      <c r="C71" s="38"/>
      <c r="D71" s="39"/>
      <c r="E71" s="40"/>
      <c r="F71" s="36"/>
      <c r="G71" s="41">
        <f>SUM(G54:G70)</f>
        <v>0</v>
      </c>
      <c r="H71" s="41">
        <f t="shared" ref="H71:M71" si="28">SUM(H63:H70)</f>
        <v>110.3</v>
      </c>
      <c r="I71" s="41">
        <f t="shared" si="28"/>
        <v>14</v>
      </c>
      <c r="J71" s="41">
        <f t="shared" si="28"/>
        <v>76.8</v>
      </c>
      <c r="K71" s="41">
        <f t="shared" si="28"/>
        <v>5.2</v>
      </c>
      <c r="L71" s="41">
        <f t="shared" si="28"/>
        <v>391.4</v>
      </c>
      <c r="M71" s="41">
        <f t="shared" si="28"/>
        <v>597.70000000000005</v>
      </c>
    </row>
    <row r="72" spans="1:13" x14ac:dyDescent="0.35">
      <c r="A72" s="50" t="s">
        <v>27</v>
      </c>
      <c r="B72" s="50" t="s">
        <v>72</v>
      </c>
      <c r="C72" s="33">
        <v>45846</v>
      </c>
      <c r="D72" s="32" t="s">
        <v>73</v>
      </c>
      <c r="E72" s="33">
        <v>45846</v>
      </c>
      <c r="F72" s="34" t="s">
        <v>17</v>
      </c>
      <c r="G72" s="35"/>
      <c r="H72" s="35">
        <v>89.7</v>
      </c>
      <c r="I72" s="35"/>
      <c r="J72" s="35"/>
      <c r="K72" s="35">
        <v>10</v>
      </c>
      <c r="L72" s="35"/>
      <c r="M72" s="35">
        <f t="shared" ref="M72:M79" si="29">SUM(G72:L72)</f>
        <v>99.7</v>
      </c>
    </row>
    <row r="73" spans="1:13" x14ac:dyDescent="0.35">
      <c r="A73" s="50" t="s">
        <v>27</v>
      </c>
      <c r="B73" s="50" t="s">
        <v>72</v>
      </c>
      <c r="C73" s="33">
        <v>45870</v>
      </c>
      <c r="D73" s="32" t="s">
        <v>57</v>
      </c>
      <c r="E73" s="33">
        <v>45841</v>
      </c>
      <c r="F73" s="34" t="s">
        <v>17</v>
      </c>
      <c r="G73" s="35"/>
      <c r="H73" s="35">
        <v>48.4</v>
      </c>
      <c r="I73" s="35"/>
      <c r="J73" s="35"/>
      <c r="K73" s="35"/>
      <c r="L73" s="35"/>
      <c r="M73" s="35">
        <f t="shared" si="29"/>
        <v>48.4</v>
      </c>
    </row>
    <row r="74" spans="1:13" x14ac:dyDescent="0.35">
      <c r="A74" s="50" t="s">
        <v>27</v>
      </c>
      <c r="B74" s="50" t="s">
        <v>72</v>
      </c>
      <c r="C74" s="33">
        <v>45930</v>
      </c>
      <c r="D74" s="32" t="s">
        <v>54</v>
      </c>
      <c r="E74" s="33">
        <v>45918</v>
      </c>
      <c r="F74" s="34" t="s">
        <v>17</v>
      </c>
      <c r="G74" s="35"/>
      <c r="H74" s="35">
        <v>84.1</v>
      </c>
      <c r="I74" s="35"/>
      <c r="J74" s="35"/>
      <c r="K74" s="35"/>
      <c r="L74" s="35"/>
      <c r="M74" s="35">
        <f t="shared" si="29"/>
        <v>84.1</v>
      </c>
    </row>
    <row r="75" spans="1:13" x14ac:dyDescent="0.35">
      <c r="A75" s="50" t="s">
        <v>27</v>
      </c>
      <c r="B75" s="50" t="s">
        <v>72</v>
      </c>
      <c r="C75" s="32">
        <v>45870</v>
      </c>
      <c r="D75" s="32" t="s">
        <v>57</v>
      </c>
      <c r="E75" s="33">
        <v>45862</v>
      </c>
      <c r="F75" s="34" t="s">
        <v>17</v>
      </c>
      <c r="G75" s="35"/>
      <c r="H75" s="35">
        <v>24.7</v>
      </c>
      <c r="I75" s="35"/>
      <c r="J75" s="35"/>
      <c r="K75" s="35"/>
      <c r="L75" s="35"/>
      <c r="M75" s="35">
        <f t="shared" si="29"/>
        <v>24.7</v>
      </c>
    </row>
    <row r="76" spans="1:13" x14ac:dyDescent="0.35">
      <c r="A76" s="50" t="s">
        <v>27</v>
      </c>
      <c r="B76" s="50" t="s">
        <v>72</v>
      </c>
      <c r="C76" s="33"/>
      <c r="D76" s="32"/>
      <c r="E76" s="33"/>
      <c r="F76" s="34"/>
      <c r="G76" s="35"/>
      <c r="H76" s="35"/>
      <c r="I76" s="35"/>
      <c r="J76" s="35"/>
      <c r="K76" s="35"/>
      <c r="L76" s="35"/>
      <c r="M76" s="35">
        <f t="shared" si="29"/>
        <v>0</v>
      </c>
    </row>
    <row r="77" spans="1:13" x14ac:dyDescent="0.35">
      <c r="A77" s="50" t="s">
        <v>27</v>
      </c>
      <c r="B77" s="50" t="s">
        <v>72</v>
      </c>
      <c r="C77" s="33"/>
      <c r="D77" s="32"/>
      <c r="E77" s="33"/>
      <c r="F77" s="34"/>
      <c r="G77" s="35"/>
      <c r="H77" s="35"/>
      <c r="I77" s="35"/>
      <c r="J77" s="35"/>
      <c r="K77" s="35"/>
      <c r="L77" s="35"/>
      <c r="M77" s="35">
        <f t="shared" si="29"/>
        <v>0</v>
      </c>
    </row>
    <row r="78" spans="1:13" x14ac:dyDescent="0.35">
      <c r="A78" s="50" t="s">
        <v>27</v>
      </c>
      <c r="B78" s="50" t="s">
        <v>72</v>
      </c>
      <c r="C78" s="33"/>
      <c r="D78" s="32"/>
      <c r="E78" s="33"/>
      <c r="F78" s="34"/>
      <c r="G78" s="35"/>
      <c r="H78" s="35"/>
      <c r="I78" s="35"/>
      <c r="J78" s="35"/>
      <c r="K78" s="35"/>
      <c r="L78" s="35"/>
      <c r="M78" s="35">
        <f t="shared" si="29"/>
        <v>0</v>
      </c>
    </row>
    <row r="79" spans="1:13" x14ac:dyDescent="0.35">
      <c r="A79" s="50" t="s">
        <v>27</v>
      </c>
      <c r="B79" s="50" t="s">
        <v>72</v>
      </c>
      <c r="C79" s="33"/>
      <c r="D79" s="32"/>
      <c r="E79" s="33"/>
      <c r="F79" s="34"/>
      <c r="G79" s="35"/>
      <c r="H79" s="35"/>
      <c r="I79" s="35"/>
      <c r="J79" s="35"/>
      <c r="K79" s="35"/>
      <c r="L79" s="35"/>
      <c r="M79" s="35">
        <f t="shared" si="29"/>
        <v>0</v>
      </c>
    </row>
    <row r="80" spans="1:13" ht="15" x14ac:dyDescent="0.4">
      <c r="A80" s="42" t="s">
        <v>27</v>
      </c>
      <c r="B80" s="36"/>
      <c r="C80" s="38"/>
      <c r="D80" s="39"/>
      <c r="E80" s="40"/>
      <c r="F80" s="36"/>
      <c r="G80" s="41">
        <f>SUM(G72:G79)</f>
        <v>0</v>
      </c>
      <c r="H80" s="41">
        <f t="shared" ref="H80:M80" si="30">SUM(H72:H79)</f>
        <v>246.89999999999998</v>
      </c>
      <c r="I80" s="41">
        <f t="shared" si="30"/>
        <v>0</v>
      </c>
      <c r="J80" s="41">
        <f t="shared" si="30"/>
        <v>0</v>
      </c>
      <c r="K80" s="41">
        <f t="shared" si="30"/>
        <v>10</v>
      </c>
      <c r="L80" s="41">
        <f t="shared" si="30"/>
        <v>0</v>
      </c>
      <c r="M80" s="41">
        <f t="shared" si="30"/>
        <v>256.89999999999998</v>
      </c>
    </row>
    <row r="81" spans="1:18" x14ac:dyDescent="0.35">
      <c r="A81" s="50" t="s">
        <v>38</v>
      </c>
      <c r="B81" s="50" t="s">
        <v>39</v>
      </c>
      <c r="C81" s="33">
        <v>45929</v>
      </c>
      <c r="D81" s="32" t="s">
        <v>40</v>
      </c>
      <c r="E81" s="32">
        <v>45841</v>
      </c>
      <c r="F81" s="32" t="s">
        <v>17</v>
      </c>
      <c r="G81" s="35">
        <v>384.91</v>
      </c>
      <c r="H81" s="35">
        <v>2.1</v>
      </c>
      <c r="I81" s="35"/>
      <c r="J81" s="35"/>
      <c r="K81" s="35">
        <f>190.99+20.9</f>
        <v>211.89000000000001</v>
      </c>
      <c r="L81" s="35"/>
      <c r="M81" s="35">
        <f t="shared" ref="M81:M90" si="31">SUM(G81:L81)</f>
        <v>598.90000000000009</v>
      </c>
    </row>
    <row r="82" spans="1:18" x14ac:dyDescent="0.35">
      <c r="A82" s="50" t="s">
        <v>38</v>
      </c>
      <c r="B82" s="50" t="s">
        <v>39</v>
      </c>
      <c r="C82" s="33">
        <v>45890</v>
      </c>
      <c r="D82" s="32" t="s">
        <v>16</v>
      </c>
      <c r="E82" s="32">
        <v>45818</v>
      </c>
      <c r="F82" s="32" t="s">
        <v>17</v>
      </c>
      <c r="G82" s="35"/>
      <c r="H82" s="35">
        <v>4.2</v>
      </c>
      <c r="I82" s="35">
        <v>10.26</v>
      </c>
      <c r="J82" s="35"/>
      <c r="K82" s="35">
        <f>233.99+27.5</f>
        <v>261.49</v>
      </c>
      <c r="L82" s="35"/>
      <c r="M82" s="35">
        <f t="shared" si="31"/>
        <v>275.95</v>
      </c>
    </row>
    <row r="83" spans="1:18" x14ac:dyDescent="0.35">
      <c r="A83" s="50" t="s">
        <v>38</v>
      </c>
      <c r="B83" s="50" t="s">
        <v>39</v>
      </c>
      <c r="C83" s="33">
        <v>45890</v>
      </c>
      <c r="D83" s="32" t="s">
        <v>74</v>
      </c>
      <c r="E83" s="32" t="s">
        <v>75</v>
      </c>
      <c r="F83" s="32" t="s">
        <v>17</v>
      </c>
      <c r="G83" s="35">
        <v>336.4</v>
      </c>
      <c r="H83" s="35">
        <v>10</v>
      </c>
      <c r="I83" s="35">
        <v>10.26</v>
      </c>
      <c r="J83" s="35"/>
      <c r="K83" s="35">
        <f>366.98+38.65</f>
        <v>405.63</v>
      </c>
      <c r="L83" s="35"/>
      <c r="M83" s="35">
        <f t="shared" si="31"/>
        <v>762.29</v>
      </c>
    </row>
    <row r="84" spans="1:18" x14ac:dyDescent="0.35">
      <c r="A84" s="50" t="s">
        <v>38</v>
      </c>
      <c r="B84" s="50" t="s">
        <v>39</v>
      </c>
      <c r="C84" s="33">
        <v>45869</v>
      </c>
      <c r="D84" s="32" t="s">
        <v>76</v>
      </c>
      <c r="E84" s="32" t="s">
        <v>77</v>
      </c>
      <c r="F84" s="32" t="s">
        <v>17</v>
      </c>
      <c r="G84" s="35">
        <v>-509.35</v>
      </c>
      <c r="H84" s="35">
        <v>8.8000000000000007</v>
      </c>
      <c r="I84" s="35">
        <v>10.26</v>
      </c>
      <c r="J84" s="35"/>
      <c r="K84" s="35">
        <v>44.69</v>
      </c>
      <c r="L84" s="35"/>
      <c r="M84" s="35">
        <f t="shared" si="31"/>
        <v>-445.6</v>
      </c>
    </row>
    <row r="85" spans="1:18" x14ac:dyDescent="0.35">
      <c r="A85" s="50" t="s">
        <v>38</v>
      </c>
      <c r="B85" s="50" t="s">
        <v>39</v>
      </c>
      <c r="C85" s="33">
        <v>45848</v>
      </c>
      <c r="D85" s="32" t="s">
        <v>40</v>
      </c>
      <c r="E85" s="32">
        <v>45777</v>
      </c>
      <c r="F85" s="32" t="s">
        <v>17</v>
      </c>
      <c r="G85" s="35"/>
      <c r="H85" s="35">
        <v>4.2</v>
      </c>
      <c r="I85" s="35">
        <v>10.26</v>
      </c>
      <c r="J85" s="35"/>
      <c r="K85" s="35">
        <v>44.53</v>
      </c>
      <c r="L85" s="35"/>
      <c r="M85" s="35">
        <f t="shared" si="31"/>
        <v>58.99</v>
      </c>
    </row>
    <row r="86" spans="1:18" x14ac:dyDescent="0.35">
      <c r="A86" s="50" t="s">
        <v>38</v>
      </c>
      <c r="B86" s="50" t="s">
        <v>39</v>
      </c>
      <c r="C86" s="33">
        <v>45930</v>
      </c>
      <c r="D86" s="32" t="s">
        <v>54</v>
      </c>
      <c r="E86" s="33">
        <v>45918</v>
      </c>
      <c r="F86" s="34" t="s">
        <v>17</v>
      </c>
      <c r="G86" s="35">
        <v>173.34</v>
      </c>
      <c r="H86" s="35"/>
      <c r="I86" s="35">
        <v>68.39</v>
      </c>
      <c r="J86" s="35"/>
      <c r="K86" s="35">
        <v>321.18</v>
      </c>
      <c r="L86" s="35"/>
      <c r="M86" s="35">
        <f t="shared" si="31"/>
        <v>562.91000000000008</v>
      </c>
    </row>
    <row r="87" spans="1:18" x14ac:dyDescent="0.35">
      <c r="A87" s="50" t="s">
        <v>38</v>
      </c>
      <c r="B87" s="50" t="s">
        <v>39</v>
      </c>
      <c r="C87" s="33">
        <v>45930</v>
      </c>
      <c r="D87" s="43" t="s">
        <v>57</v>
      </c>
      <c r="E87" s="32">
        <v>45923</v>
      </c>
      <c r="F87" s="34" t="s">
        <v>17</v>
      </c>
      <c r="G87" s="35">
        <v>453.41</v>
      </c>
      <c r="H87" s="35"/>
      <c r="I87" s="35">
        <v>68.39</v>
      </c>
      <c r="J87" s="35"/>
      <c r="K87" s="35"/>
      <c r="L87" s="35"/>
      <c r="M87" s="35">
        <f t="shared" si="31"/>
        <v>521.80000000000007</v>
      </c>
    </row>
    <row r="88" spans="1:18" x14ac:dyDescent="0.35">
      <c r="A88" s="50" t="s">
        <v>38</v>
      </c>
      <c r="B88" s="50" t="s">
        <v>39</v>
      </c>
      <c r="C88" s="32">
        <v>45870</v>
      </c>
      <c r="D88" s="32" t="s">
        <v>57</v>
      </c>
      <c r="E88" s="33">
        <v>45862</v>
      </c>
      <c r="F88" s="34" t="s">
        <v>17</v>
      </c>
      <c r="G88" s="35">
        <v>398.41</v>
      </c>
      <c r="H88" s="35"/>
      <c r="I88" s="35"/>
      <c r="J88" s="35"/>
      <c r="K88" s="35">
        <v>150.69</v>
      </c>
      <c r="L88" s="35"/>
      <c r="M88" s="35">
        <f t="shared" si="31"/>
        <v>549.1</v>
      </c>
    </row>
    <row r="89" spans="1:18" x14ac:dyDescent="0.35">
      <c r="A89" s="50" t="s">
        <v>38</v>
      </c>
      <c r="B89" s="50" t="s">
        <v>39</v>
      </c>
      <c r="C89" s="33"/>
      <c r="D89" s="32"/>
      <c r="E89" s="32"/>
      <c r="F89" s="32"/>
      <c r="G89" s="35"/>
      <c r="H89" s="35"/>
      <c r="I89" s="35"/>
      <c r="J89" s="35"/>
      <c r="K89" s="35"/>
      <c r="L89" s="35"/>
      <c r="M89" s="35">
        <f t="shared" si="31"/>
        <v>0</v>
      </c>
    </row>
    <row r="90" spans="1:18" x14ac:dyDescent="0.35">
      <c r="A90" s="50" t="s">
        <v>38</v>
      </c>
      <c r="B90" s="50" t="s">
        <v>39</v>
      </c>
      <c r="C90" s="33"/>
      <c r="D90" s="32"/>
      <c r="E90" s="32"/>
      <c r="F90" s="32"/>
      <c r="G90" s="35"/>
      <c r="H90" s="35"/>
      <c r="I90" s="35"/>
      <c r="J90" s="35"/>
      <c r="K90" s="35"/>
      <c r="L90" s="35"/>
      <c r="M90" s="35">
        <f t="shared" si="31"/>
        <v>0</v>
      </c>
    </row>
    <row r="91" spans="1:18" ht="15" x14ac:dyDescent="0.4">
      <c r="A91" s="42" t="s">
        <v>38</v>
      </c>
      <c r="B91" s="36"/>
      <c r="C91" s="38"/>
      <c r="D91" s="39"/>
      <c r="E91" s="40"/>
      <c r="F91" s="36"/>
      <c r="G91" s="41">
        <f>SUM(G81:G90)</f>
        <v>1237.1200000000001</v>
      </c>
      <c r="H91" s="41">
        <f t="shared" ref="H91:M91" si="32">SUM(H81:H90)</f>
        <v>29.3</v>
      </c>
      <c r="I91" s="41">
        <f t="shared" si="32"/>
        <v>177.82</v>
      </c>
      <c r="J91" s="41">
        <f t="shared" si="32"/>
        <v>0</v>
      </c>
      <c r="K91" s="41">
        <f t="shared" si="32"/>
        <v>1440.1000000000001</v>
      </c>
      <c r="L91" s="41">
        <f t="shared" si="32"/>
        <v>0</v>
      </c>
      <c r="M91" s="41">
        <f t="shared" si="32"/>
        <v>2884.34</v>
      </c>
    </row>
    <row r="92" spans="1:18" ht="13.9" hidden="1" thickBot="1" x14ac:dyDescent="0.4">
      <c r="A92" s="3" t="s">
        <v>78</v>
      </c>
      <c r="B92" s="3"/>
      <c r="C92" s="4"/>
      <c r="D92" s="3"/>
      <c r="E92" s="3"/>
      <c r="F92" s="5"/>
      <c r="G92" s="44"/>
      <c r="H92" s="44"/>
      <c r="I92" s="44"/>
      <c r="J92" s="44"/>
      <c r="K92" s="44"/>
      <c r="L92" s="44"/>
      <c r="M92" s="44"/>
    </row>
    <row r="93" spans="1:18" ht="13.9" hidden="1" thickTop="1" x14ac:dyDescent="0.35">
      <c r="A93" s="7"/>
      <c r="B93" s="7"/>
      <c r="C93" s="8"/>
      <c r="D93" s="7"/>
      <c r="E93" s="7"/>
      <c r="F93" s="7"/>
      <c r="G93" s="9"/>
      <c r="H93" s="9"/>
      <c r="I93" s="9"/>
      <c r="J93" s="9"/>
      <c r="K93" s="9"/>
      <c r="L93" s="9"/>
      <c r="M93" s="9"/>
      <c r="O93" s="10"/>
      <c r="R93" s="11"/>
    </row>
    <row r="94" spans="1:18" hidden="1" x14ac:dyDescent="0.35">
      <c r="E94" s="12"/>
      <c r="F94" s="12"/>
      <c r="N94" s="10"/>
      <c r="O94" s="10"/>
    </row>
    <row r="95" spans="1:18" ht="13.9" hidden="1" thickBot="1" x14ac:dyDescent="0.4">
      <c r="A95" s="7"/>
      <c r="B95" s="7"/>
      <c r="C95" s="8"/>
      <c r="D95" s="7"/>
      <c r="E95" s="7"/>
      <c r="F95" s="7"/>
      <c r="G95" s="9"/>
      <c r="H95" s="9"/>
      <c r="I95" s="9"/>
      <c r="J95" s="9"/>
      <c r="K95" s="9"/>
      <c r="L95" s="9"/>
      <c r="M95" s="9"/>
      <c r="O95" s="10"/>
    </row>
    <row r="96" spans="1:18" ht="13.9" hidden="1" thickBot="1" x14ac:dyDescent="0.4">
      <c r="A96" s="7"/>
      <c r="B96" s="7"/>
      <c r="C96" s="7"/>
      <c r="D96" s="7"/>
      <c r="E96" s="7"/>
      <c r="F96" s="13" t="s">
        <v>47</v>
      </c>
      <c r="G96" s="14"/>
      <c r="H96" s="14"/>
      <c r="I96" s="14"/>
      <c r="J96" s="14"/>
      <c r="K96" s="14"/>
      <c r="L96" s="14"/>
      <c r="M96" s="15"/>
    </row>
    <row r="97" spans="1:14" hidden="1" x14ac:dyDescent="0.35">
      <c r="A97" s="7"/>
      <c r="B97" s="7"/>
      <c r="C97" s="7"/>
      <c r="D97" s="7"/>
      <c r="E97" s="7"/>
      <c r="F97" s="16"/>
      <c r="G97" s="17"/>
      <c r="H97" s="18"/>
      <c r="I97" s="18"/>
      <c r="J97" s="18"/>
      <c r="K97" s="18"/>
      <c r="L97" s="18"/>
      <c r="M97" s="19"/>
    </row>
    <row r="98" spans="1:14" hidden="1" x14ac:dyDescent="0.35">
      <c r="A98" s="7"/>
      <c r="B98" s="7"/>
      <c r="C98" s="7"/>
      <c r="D98" s="7"/>
      <c r="E98" s="7"/>
      <c r="F98" s="20" t="s">
        <v>48</v>
      </c>
      <c r="G98" s="21"/>
      <c r="H98" s="21"/>
      <c r="I98" s="21"/>
      <c r="J98" s="21"/>
      <c r="K98" s="21"/>
      <c r="L98" s="21"/>
      <c r="M98" s="21"/>
    </row>
    <row r="99" spans="1:14" hidden="1" x14ac:dyDescent="0.35">
      <c r="A99" s="7"/>
      <c r="B99" s="7"/>
      <c r="C99" s="7"/>
      <c r="D99" s="7"/>
      <c r="E99" s="7"/>
      <c r="F99" s="20" t="s">
        <v>49</v>
      </c>
      <c r="G99" s="21"/>
      <c r="H99" s="21"/>
      <c r="I99" s="21"/>
      <c r="J99" s="21"/>
      <c r="K99" s="21"/>
      <c r="L99" s="21"/>
      <c r="M99" s="21"/>
    </row>
    <row r="100" spans="1:14" hidden="1" x14ac:dyDescent="0.35">
      <c r="A100" s="7"/>
      <c r="B100" s="7"/>
      <c r="C100" s="7"/>
      <c r="D100" s="7"/>
      <c r="E100" s="7"/>
      <c r="F100" s="22" t="s">
        <v>50</v>
      </c>
      <c r="G100" s="23"/>
      <c r="H100" s="23"/>
      <c r="I100" s="23"/>
      <c r="J100" s="23"/>
      <c r="K100" s="23"/>
      <c r="L100" s="23"/>
      <c r="M100" s="24"/>
      <c r="N100" s="25"/>
    </row>
    <row r="101" spans="1:14" hidden="1" x14ac:dyDescent="0.35">
      <c r="A101" s="7"/>
      <c r="B101" s="7"/>
      <c r="C101" s="7"/>
      <c r="D101" s="7"/>
      <c r="E101" s="7"/>
      <c r="F101" s="7"/>
      <c r="G101" s="9"/>
      <c r="H101" s="9"/>
      <c r="I101" s="9"/>
      <c r="J101" s="9"/>
      <c r="K101" s="9"/>
      <c r="L101" s="9"/>
      <c r="M101" s="9"/>
    </row>
    <row r="102" spans="1:14" ht="13.9" thickBot="1" x14ac:dyDescent="0.4"/>
    <row r="103" spans="1:14" ht="13.9" thickBot="1" x14ac:dyDescent="0.4">
      <c r="F103" s="13" t="s">
        <v>47</v>
      </c>
      <c r="G103" s="14"/>
      <c r="H103" s="14"/>
      <c r="I103" s="14"/>
      <c r="J103" s="14"/>
      <c r="K103" s="14"/>
      <c r="L103" s="14"/>
      <c r="M103" s="15"/>
    </row>
    <row r="104" spans="1:14" ht="38.25" x14ac:dyDescent="0.35">
      <c r="F104" s="16"/>
      <c r="G104" s="16" t="s">
        <v>7</v>
      </c>
      <c r="H104" s="16" t="s">
        <v>8</v>
      </c>
      <c r="I104" s="16" t="s">
        <v>9</v>
      </c>
      <c r="J104" s="16" t="s">
        <v>10</v>
      </c>
      <c r="K104" s="16" t="s">
        <v>11</v>
      </c>
      <c r="L104" s="16" t="s">
        <v>12</v>
      </c>
      <c r="M104" s="16" t="s">
        <v>13</v>
      </c>
    </row>
    <row r="105" spans="1:14" x14ac:dyDescent="0.35">
      <c r="F105" s="20" t="s">
        <v>48</v>
      </c>
      <c r="G105" s="21">
        <f>G4+G8+G12+G15+G20+G26+G28+G40+G18+G22+G32+G36</f>
        <v>754.63000000000011</v>
      </c>
      <c r="H105" s="21">
        <f t="shared" ref="H105:L105" si="33">H4+H8+H12+H15+H20+H26+H28+H40+H18+H22+H32+H36</f>
        <v>1106.69</v>
      </c>
      <c r="I105" s="21">
        <f t="shared" si="33"/>
        <v>47.9</v>
      </c>
      <c r="J105" s="21">
        <f t="shared" si="33"/>
        <v>0</v>
      </c>
      <c r="K105" s="21">
        <f t="shared" si="33"/>
        <v>2867.1200000000003</v>
      </c>
      <c r="L105" s="21">
        <f t="shared" si="33"/>
        <v>0</v>
      </c>
      <c r="M105" s="21">
        <f>M4+M8+M12+M15+M20+M26+M28+M40+M18+M22+M32+M36</f>
        <v>4776.34</v>
      </c>
    </row>
    <row r="106" spans="1:14" x14ac:dyDescent="0.35">
      <c r="F106" s="20" t="s">
        <v>49</v>
      </c>
      <c r="G106" s="21">
        <f>G47+G62+G80+G91+G71</f>
        <v>1237.1200000000001</v>
      </c>
      <c r="H106" s="21">
        <f t="shared" ref="H106:L106" si="34">H47+H62+H80+H91+H71</f>
        <v>2700.1000000000004</v>
      </c>
      <c r="I106" s="21">
        <f t="shared" si="34"/>
        <v>215.22</v>
      </c>
      <c r="J106" s="21">
        <f t="shared" si="34"/>
        <v>76.8</v>
      </c>
      <c r="K106" s="21">
        <f>K47+K62+K80+K91+K71</f>
        <v>2642.8999999999996</v>
      </c>
      <c r="L106" s="21">
        <f t="shared" si="34"/>
        <v>391.4</v>
      </c>
      <c r="M106" s="21">
        <f>M47+M62+M80+M91+M71</f>
        <v>7263.54</v>
      </c>
    </row>
    <row r="107" spans="1:14" x14ac:dyDescent="0.35">
      <c r="F107" s="22" t="s">
        <v>50</v>
      </c>
      <c r="G107" s="23">
        <f>SUM(G105:G106)</f>
        <v>1991.7500000000002</v>
      </c>
      <c r="H107" s="23">
        <f t="shared" ref="H107:L107" si="35">SUM(H105:H106)</f>
        <v>3806.7900000000004</v>
      </c>
      <c r="I107" s="23">
        <f t="shared" si="35"/>
        <v>263.12</v>
      </c>
      <c r="J107" s="23">
        <f t="shared" si="35"/>
        <v>76.8</v>
      </c>
      <c r="K107" s="23">
        <f t="shared" si="35"/>
        <v>5510.02</v>
      </c>
      <c r="L107" s="23">
        <f t="shared" si="35"/>
        <v>391.4</v>
      </c>
      <c r="M107" s="24">
        <f>SUM(G107:L107)</f>
        <v>12039.880000000001</v>
      </c>
    </row>
    <row r="108" spans="1:14" x14ac:dyDescent="0.35">
      <c r="M108" s="10"/>
    </row>
  </sheetData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681F-7766-43C3-9CE5-247AD0B77B68}">
  <sheetPr>
    <pageSetUpPr fitToPage="1"/>
  </sheetPr>
  <dimension ref="A1:R87"/>
  <sheetViews>
    <sheetView zoomScaleNormal="100" workbookViewId="0">
      <pane xSplit="1" ySplit="2" topLeftCell="D60" activePane="bottomRight" state="frozen"/>
      <selection pane="topRight" activeCell="B20" sqref="B20"/>
      <selection pane="bottomLeft" activeCell="B20" sqref="B20"/>
      <selection pane="bottomRight" activeCell="M87" sqref="M87"/>
    </sheetView>
  </sheetViews>
  <sheetFormatPr defaultColWidth="9.06640625" defaultRowHeight="13.5" x14ac:dyDescent="0.35"/>
  <cols>
    <col min="1" max="1" width="22" style="1" customWidth="1"/>
    <col min="2" max="2" width="29.796875" style="1" customWidth="1"/>
    <col min="3" max="3" width="25.265625" style="1" customWidth="1"/>
    <col min="4" max="4" width="35.06640625" style="1" customWidth="1"/>
    <col min="5" max="5" width="19.06640625" style="1" customWidth="1"/>
    <col min="6" max="6" width="20.796875" style="1" customWidth="1"/>
    <col min="7" max="7" width="8.06640625" style="1" customWidth="1"/>
    <col min="8" max="8" width="9.06640625" style="1"/>
    <col min="9" max="9" width="10.73046875" style="1" customWidth="1"/>
    <col min="10" max="14" width="9.06640625" style="1"/>
    <col min="15" max="15" width="10" style="1" customWidth="1"/>
    <col min="16" max="18" width="9.06640625" style="1"/>
    <col min="19" max="19" width="17" style="1" customWidth="1"/>
    <col min="20" max="16384" width="9.06640625" style="1"/>
  </cols>
  <sheetData>
    <row r="1" spans="1:13" ht="22.9" x14ac:dyDescent="0.65">
      <c r="A1" s="26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7"/>
    </row>
    <row r="2" spans="1:13" ht="38.25" x14ac:dyDescent="0.35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</row>
    <row r="3" spans="1:13" x14ac:dyDescent="0.35">
      <c r="A3" s="50" t="s">
        <v>19</v>
      </c>
      <c r="B3" s="50" t="s">
        <v>15</v>
      </c>
      <c r="C3" s="33">
        <v>45953</v>
      </c>
      <c r="D3" s="32" t="s">
        <v>93</v>
      </c>
      <c r="E3" s="33">
        <v>45874</v>
      </c>
      <c r="F3" s="34" t="s">
        <v>92</v>
      </c>
      <c r="G3" s="35">
        <v>-79.459999999999994</v>
      </c>
      <c r="H3" s="35"/>
      <c r="I3" s="35"/>
      <c r="J3" s="35"/>
      <c r="K3" s="35"/>
      <c r="L3" s="35"/>
      <c r="M3" s="35">
        <f>SUM(G3:L3)</f>
        <v>-79.459999999999994</v>
      </c>
    </row>
    <row r="4" spans="1:13" ht="15" x14ac:dyDescent="0.4">
      <c r="A4" s="42" t="s">
        <v>19</v>
      </c>
      <c r="B4" s="36"/>
      <c r="C4" s="38"/>
      <c r="D4" s="39"/>
      <c r="E4" s="40"/>
      <c r="F4" s="36"/>
      <c r="G4" s="41">
        <f>SUM(G3)</f>
        <v>-79.459999999999994</v>
      </c>
      <c r="H4" s="41">
        <f t="shared" ref="H4:M4" si="0">SUM(H3)</f>
        <v>0</v>
      </c>
      <c r="I4" s="41">
        <f t="shared" si="0"/>
        <v>0</v>
      </c>
      <c r="J4" s="41">
        <f t="shared" si="0"/>
        <v>0</v>
      </c>
      <c r="K4" s="41">
        <f t="shared" si="0"/>
        <v>0</v>
      </c>
      <c r="L4" s="41">
        <f t="shared" si="0"/>
        <v>0</v>
      </c>
      <c r="M4" s="41">
        <f t="shared" si="0"/>
        <v>-79.459999999999994</v>
      </c>
    </row>
    <row r="5" spans="1:13" x14ac:dyDescent="0.35">
      <c r="A5" s="50" t="s">
        <v>14</v>
      </c>
      <c r="B5" s="50" t="s">
        <v>15</v>
      </c>
      <c r="C5" s="33">
        <v>45938</v>
      </c>
      <c r="D5" s="32" t="s">
        <v>94</v>
      </c>
      <c r="E5" s="33">
        <v>45994</v>
      </c>
      <c r="F5" s="34" t="s">
        <v>96</v>
      </c>
      <c r="G5" s="35"/>
      <c r="H5" s="35">
        <v>99.5</v>
      </c>
      <c r="I5" s="35"/>
      <c r="J5" s="35"/>
      <c r="K5" s="35">
        <v>161.1</v>
      </c>
      <c r="L5" s="35"/>
      <c r="M5" s="35">
        <f>SUM(G5:L5)</f>
        <v>260.60000000000002</v>
      </c>
    </row>
    <row r="6" spans="1:13" x14ac:dyDescent="0.35">
      <c r="A6" s="50" t="s">
        <v>14</v>
      </c>
      <c r="B6" s="50" t="s">
        <v>15</v>
      </c>
      <c r="C6" s="33">
        <v>45938</v>
      </c>
      <c r="D6" s="32" t="s">
        <v>95</v>
      </c>
      <c r="E6" s="33">
        <v>45995</v>
      </c>
      <c r="F6" s="34" t="s">
        <v>96</v>
      </c>
      <c r="G6" s="35"/>
      <c r="H6" s="35">
        <v>203</v>
      </c>
      <c r="I6" s="35"/>
      <c r="J6" s="35"/>
      <c r="K6" s="35"/>
      <c r="L6" s="35"/>
      <c r="M6" s="35">
        <f t="shared" ref="M6:M8" si="1">SUM(G6:L6)</f>
        <v>203</v>
      </c>
    </row>
    <row r="7" spans="1:13" x14ac:dyDescent="0.35">
      <c r="A7" s="50" t="s">
        <v>14</v>
      </c>
      <c r="B7" s="50" t="s">
        <v>15</v>
      </c>
      <c r="C7" s="33"/>
      <c r="D7" s="32"/>
      <c r="E7" s="33"/>
      <c r="F7" s="34"/>
      <c r="G7" s="35"/>
      <c r="H7" s="35"/>
      <c r="I7" s="35"/>
      <c r="J7" s="35"/>
      <c r="K7" s="35"/>
      <c r="L7" s="35"/>
      <c r="M7" s="35">
        <f t="shared" si="1"/>
        <v>0</v>
      </c>
    </row>
    <row r="8" spans="1:13" x14ac:dyDescent="0.35">
      <c r="A8" s="50" t="s">
        <v>14</v>
      </c>
      <c r="B8" s="50" t="s">
        <v>15</v>
      </c>
      <c r="C8" s="33"/>
      <c r="D8" s="32"/>
      <c r="E8" s="33"/>
      <c r="F8" s="34"/>
      <c r="G8" s="35"/>
      <c r="H8" s="35"/>
      <c r="I8" s="35"/>
      <c r="J8" s="35"/>
      <c r="K8" s="35"/>
      <c r="L8" s="35"/>
      <c r="M8" s="35">
        <f t="shared" si="1"/>
        <v>0</v>
      </c>
    </row>
    <row r="9" spans="1:13" ht="15" x14ac:dyDescent="0.4">
      <c r="A9" s="87" t="str">
        <f>A5</f>
        <v>Anderson, Mhairi</v>
      </c>
      <c r="B9" s="55"/>
      <c r="C9" s="38"/>
      <c r="D9" s="39"/>
      <c r="E9" s="40"/>
      <c r="F9" s="36"/>
      <c r="G9" s="41">
        <f>SUM(G5:G8)</f>
        <v>0</v>
      </c>
      <c r="H9" s="41">
        <f t="shared" ref="H9:M9" si="2">SUM(H5:H8)</f>
        <v>302.5</v>
      </c>
      <c r="I9" s="41">
        <f t="shared" si="2"/>
        <v>0</v>
      </c>
      <c r="J9" s="41">
        <f t="shared" si="2"/>
        <v>0</v>
      </c>
      <c r="K9" s="41">
        <f t="shared" si="2"/>
        <v>161.1</v>
      </c>
      <c r="L9" s="41">
        <f t="shared" si="2"/>
        <v>0</v>
      </c>
      <c r="M9" s="41">
        <f>SUM(M5:M8)</f>
        <v>463.6</v>
      </c>
    </row>
    <row r="10" spans="1:13" x14ac:dyDescent="0.35">
      <c r="A10" s="50" t="s">
        <v>20</v>
      </c>
      <c r="B10" s="50" t="s">
        <v>15</v>
      </c>
      <c r="C10" s="33">
        <v>45931</v>
      </c>
      <c r="D10" s="32" t="s">
        <v>108</v>
      </c>
      <c r="E10" s="33"/>
      <c r="F10" s="34" t="s">
        <v>17</v>
      </c>
      <c r="G10" s="35"/>
      <c r="H10" s="35"/>
      <c r="I10" s="35">
        <f>5.85+10</f>
        <v>15.85</v>
      </c>
      <c r="J10" s="35"/>
      <c r="K10" s="35">
        <v>4</v>
      </c>
      <c r="L10" s="35"/>
      <c r="M10" s="35">
        <f>SUM(G10:L10)</f>
        <v>19.850000000000001</v>
      </c>
    </row>
    <row r="11" spans="1:13" ht="15" x14ac:dyDescent="0.4">
      <c r="A11" s="42" t="s">
        <v>20</v>
      </c>
      <c r="B11" s="36"/>
      <c r="C11" s="38"/>
      <c r="D11" s="39"/>
      <c r="E11" s="40"/>
      <c r="F11" s="36"/>
      <c r="G11" s="41">
        <f t="shared" ref="G11:M11" si="3">SUM(G10:G10)</f>
        <v>0</v>
      </c>
      <c r="H11" s="41">
        <f t="shared" si="3"/>
        <v>0</v>
      </c>
      <c r="I11" s="41">
        <f t="shared" si="3"/>
        <v>15.85</v>
      </c>
      <c r="J11" s="41">
        <f t="shared" si="3"/>
        <v>0</v>
      </c>
      <c r="K11" s="41">
        <f t="shared" si="3"/>
        <v>4</v>
      </c>
      <c r="L11" s="41">
        <f t="shared" si="3"/>
        <v>0</v>
      </c>
      <c r="M11" s="41">
        <f t="shared" si="3"/>
        <v>19.850000000000001</v>
      </c>
    </row>
    <row r="12" spans="1:13" x14ac:dyDescent="0.35">
      <c r="A12" s="50" t="s">
        <v>21</v>
      </c>
      <c r="B12" s="50" t="s">
        <v>15</v>
      </c>
      <c r="C12" s="33">
        <v>45937</v>
      </c>
      <c r="D12" s="32" t="s">
        <v>105</v>
      </c>
      <c r="E12" s="33">
        <v>45918</v>
      </c>
      <c r="F12" s="34" t="s">
        <v>17</v>
      </c>
      <c r="G12" s="35"/>
      <c r="H12" s="35">
        <f>182.49+7</f>
        <v>189.49</v>
      </c>
      <c r="I12" s="35"/>
      <c r="J12" s="35"/>
      <c r="K12" s="35">
        <v>15</v>
      </c>
      <c r="L12" s="35"/>
      <c r="M12" s="35">
        <f>SUM(G12:L12)</f>
        <v>204.49</v>
      </c>
    </row>
    <row r="13" spans="1:13" ht="15" x14ac:dyDescent="0.4">
      <c r="A13" s="88" t="s">
        <v>21</v>
      </c>
      <c r="B13" s="38"/>
      <c r="C13" s="38"/>
      <c r="D13" s="39"/>
      <c r="E13" s="40"/>
      <c r="F13" s="36"/>
      <c r="G13" s="41">
        <f t="shared" ref="G13:M13" si="4">SUM(G12:G12)</f>
        <v>0</v>
      </c>
      <c r="H13" s="41">
        <f t="shared" si="4"/>
        <v>189.49</v>
      </c>
      <c r="I13" s="41">
        <f t="shared" si="4"/>
        <v>0</v>
      </c>
      <c r="J13" s="41">
        <f t="shared" si="4"/>
        <v>0</v>
      </c>
      <c r="K13" s="41">
        <f t="shared" si="4"/>
        <v>15</v>
      </c>
      <c r="L13" s="41">
        <f t="shared" si="4"/>
        <v>0</v>
      </c>
      <c r="M13" s="41">
        <f t="shared" si="4"/>
        <v>204.49</v>
      </c>
    </row>
    <row r="14" spans="1:13" x14ac:dyDescent="0.35">
      <c r="A14" s="50" t="s">
        <v>58</v>
      </c>
      <c r="B14" s="50" t="s">
        <v>15</v>
      </c>
      <c r="C14" s="33">
        <v>45972</v>
      </c>
      <c r="D14" s="32" t="s">
        <v>97</v>
      </c>
      <c r="E14" s="33">
        <v>45995</v>
      </c>
      <c r="F14" s="34" t="s">
        <v>96</v>
      </c>
      <c r="G14" s="35">
        <v>542.45000000000005</v>
      </c>
      <c r="H14" s="35"/>
      <c r="I14" s="35"/>
      <c r="J14" s="35"/>
      <c r="K14" s="35">
        <v>330</v>
      </c>
      <c r="L14" s="35"/>
      <c r="M14" s="35">
        <f>SUM(G14:L14)</f>
        <v>872.45</v>
      </c>
    </row>
    <row r="15" spans="1:13" x14ac:dyDescent="0.35">
      <c r="A15" s="50" t="s">
        <v>58</v>
      </c>
      <c r="B15" s="50" t="s">
        <v>15</v>
      </c>
      <c r="C15" s="33">
        <v>46002</v>
      </c>
      <c r="D15" s="32" t="s">
        <v>97</v>
      </c>
      <c r="E15" s="33">
        <v>45917</v>
      </c>
      <c r="F15" s="34" t="s">
        <v>96</v>
      </c>
      <c r="G15" s="35"/>
      <c r="H15" s="35"/>
      <c r="I15" s="35"/>
      <c r="J15" s="35"/>
      <c r="K15" s="35">
        <v>330</v>
      </c>
      <c r="L15" s="35"/>
      <c r="M15" s="35">
        <f>SUM(G15:L15)</f>
        <v>330</v>
      </c>
    </row>
    <row r="16" spans="1:13" x14ac:dyDescent="0.35">
      <c r="A16" s="50" t="s">
        <v>58</v>
      </c>
      <c r="B16" s="50" t="s">
        <v>15</v>
      </c>
      <c r="C16" s="33">
        <v>45954</v>
      </c>
      <c r="D16" s="32" t="s">
        <v>97</v>
      </c>
      <c r="E16" s="33">
        <v>45918</v>
      </c>
      <c r="F16" s="34" t="s">
        <v>17</v>
      </c>
      <c r="G16" s="35"/>
      <c r="H16" s="35">
        <v>17.399999999999999</v>
      </c>
      <c r="I16" s="35">
        <f>7.2+15</f>
        <v>22.2</v>
      </c>
      <c r="J16" s="35"/>
      <c r="K16" s="35">
        <v>23.49</v>
      </c>
      <c r="L16" s="35"/>
      <c r="M16" s="35">
        <f t="shared" ref="M16" si="5">SUM(G16:L16)</f>
        <v>63.089999999999989</v>
      </c>
    </row>
    <row r="17" spans="1:13" ht="15" x14ac:dyDescent="0.4">
      <c r="A17" s="88" t="s">
        <v>58</v>
      </c>
      <c r="B17" s="38"/>
      <c r="C17" s="38"/>
      <c r="D17" s="39"/>
      <c r="E17" s="40"/>
      <c r="F17" s="36"/>
      <c r="G17" s="41">
        <f t="shared" ref="G17:M17" si="6">SUM(G14:G16)</f>
        <v>542.45000000000005</v>
      </c>
      <c r="H17" s="41">
        <f>SUM(H14:H16)</f>
        <v>17.399999999999999</v>
      </c>
      <c r="I17" s="41">
        <f t="shared" si="6"/>
        <v>22.2</v>
      </c>
      <c r="J17" s="41">
        <f t="shared" si="6"/>
        <v>0</v>
      </c>
      <c r="K17" s="41">
        <f t="shared" si="6"/>
        <v>683.49</v>
      </c>
      <c r="L17" s="41">
        <f t="shared" si="6"/>
        <v>0</v>
      </c>
      <c r="M17" s="41">
        <f t="shared" si="6"/>
        <v>1265.54</v>
      </c>
    </row>
    <row r="18" spans="1:13" x14ac:dyDescent="0.35">
      <c r="A18" s="50" t="s">
        <v>23</v>
      </c>
      <c r="B18" s="50" t="s">
        <v>15</v>
      </c>
      <c r="C18" s="33">
        <v>45938</v>
      </c>
      <c r="D18" s="32" t="s">
        <v>97</v>
      </c>
      <c r="E18" s="33">
        <v>45918</v>
      </c>
      <c r="F18" s="34" t="s">
        <v>17</v>
      </c>
      <c r="G18" s="35"/>
      <c r="H18" s="35">
        <f>(48.7+8.5+7)</f>
        <v>64.2</v>
      </c>
      <c r="I18" s="35"/>
      <c r="J18" s="35">
        <v>13.35</v>
      </c>
      <c r="K18" s="35"/>
      <c r="L18" s="35"/>
      <c r="M18" s="35">
        <f>SUM(G18:L18)</f>
        <v>77.55</v>
      </c>
    </row>
    <row r="19" spans="1:13" ht="15" x14ac:dyDescent="0.4">
      <c r="A19" s="42" t="s">
        <v>23</v>
      </c>
      <c r="B19" s="36"/>
      <c r="C19" s="38"/>
      <c r="D19" s="39"/>
      <c r="E19" s="40"/>
      <c r="F19" s="36"/>
      <c r="G19" s="41">
        <f t="shared" ref="G19:M19" si="7">SUM(G18)</f>
        <v>0</v>
      </c>
      <c r="H19" s="41">
        <f t="shared" si="7"/>
        <v>64.2</v>
      </c>
      <c r="I19" s="41">
        <f t="shared" si="7"/>
        <v>0</v>
      </c>
      <c r="J19" s="41">
        <f t="shared" si="7"/>
        <v>13.35</v>
      </c>
      <c r="K19" s="41">
        <f t="shared" si="7"/>
        <v>0</v>
      </c>
      <c r="L19" s="41">
        <f t="shared" si="7"/>
        <v>0</v>
      </c>
      <c r="M19" s="41">
        <f t="shared" si="7"/>
        <v>77.55</v>
      </c>
    </row>
    <row r="20" spans="1:13" x14ac:dyDescent="0.35">
      <c r="A20" s="50" t="s">
        <v>60</v>
      </c>
      <c r="B20" s="50" t="s">
        <v>15</v>
      </c>
      <c r="C20" s="33">
        <v>45965</v>
      </c>
      <c r="D20" s="32" t="s">
        <v>97</v>
      </c>
      <c r="E20" s="33">
        <v>45995</v>
      </c>
      <c r="F20" s="34" t="s">
        <v>96</v>
      </c>
      <c r="G20" s="35">
        <v>374.91</v>
      </c>
      <c r="H20" s="35"/>
      <c r="I20" s="35"/>
      <c r="J20" s="35"/>
      <c r="K20" s="35"/>
      <c r="L20" s="35"/>
      <c r="M20" s="35">
        <f>SUM(G20:L20)</f>
        <v>374.91</v>
      </c>
    </row>
    <row r="21" spans="1:13" x14ac:dyDescent="0.35">
      <c r="A21" s="50" t="s">
        <v>60</v>
      </c>
      <c r="B21" s="50" t="s">
        <v>15</v>
      </c>
      <c r="C21" s="33">
        <v>45938</v>
      </c>
      <c r="D21" s="32" t="s">
        <v>97</v>
      </c>
      <c r="E21" s="33">
        <v>45918</v>
      </c>
      <c r="F21" s="34" t="s">
        <v>17</v>
      </c>
      <c r="G21" s="35"/>
      <c r="H21" s="35">
        <f>19.6+2.1</f>
        <v>21.700000000000003</v>
      </c>
      <c r="I21" s="35">
        <f>22.32+66.99</f>
        <v>89.31</v>
      </c>
      <c r="J21" s="35"/>
      <c r="K21" s="35">
        <v>8.18</v>
      </c>
      <c r="L21" s="35"/>
      <c r="M21" s="35">
        <f>SUM(G21:L21)</f>
        <v>119.19</v>
      </c>
    </row>
    <row r="22" spans="1:13" ht="15" x14ac:dyDescent="0.4">
      <c r="A22" s="42" t="s">
        <v>60</v>
      </c>
      <c r="B22" s="36"/>
      <c r="C22" s="38"/>
      <c r="D22" s="39"/>
      <c r="E22" s="40"/>
      <c r="F22" s="36"/>
      <c r="G22" s="41">
        <f>SUM(G20+G21)</f>
        <v>374.91</v>
      </c>
      <c r="H22" s="41">
        <f t="shared" ref="H22:M22" si="8">SUM(H20+H21)</f>
        <v>21.700000000000003</v>
      </c>
      <c r="I22" s="41">
        <f t="shared" si="8"/>
        <v>89.31</v>
      </c>
      <c r="J22" s="41">
        <f t="shared" si="8"/>
        <v>0</v>
      </c>
      <c r="K22" s="41">
        <f t="shared" si="8"/>
        <v>8.18</v>
      </c>
      <c r="L22" s="41">
        <f t="shared" si="8"/>
        <v>0</v>
      </c>
      <c r="M22" s="41">
        <f t="shared" si="8"/>
        <v>494.1</v>
      </c>
    </row>
    <row r="23" spans="1:13" x14ac:dyDescent="0.35">
      <c r="A23" s="32" t="s">
        <v>61</v>
      </c>
      <c r="B23" s="32" t="s">
        <v>15</v>
      </c>
      <c r="C23" s="33">
        <v>45978</v>
      </c>
      <c r="D23" s="32" t="s">
        <v>97</v>
      </c>
      <c r="E23" s="33">
        <v>45995</v>
      </c>
      <c r="F23" s="34" t="s">
        <v>96</v>
      </c>
      <c r="G23" s="35"/>
      <c r="H23" s="35">
        <v>89.2</v>
      </c>
      <c r="I23" s="35"/>
      <c r="J23" s="35"/>
      <c r="K23" s="35">
        <v>163.18</v>
      </c>
      <c r="L23" s="35"/>
      <c r="M23" s="35">
        <f t="shared" ref="M23" si="9">SUM(G23:L23)</f>
        <v>252.38</v>
      </c>
    </row>
    <row r="24" spans="1:13" ht="15" x14ac:dyDescent="0.4">
      <c r="A24" s="42" t="s">
        <v>61</v>
      </c>
      <c r="B24" s="36"/>
      <c r="C24" s="38"/>
      <c r="D24" s="39"/>
      <c r="E24" s="40"/>
      <c r="F24" s="36"/>
      <c r="G24" s="41">
        <f t="shared" ref="G24:M24" si="10">SUM(G23:G23)</f>
        <v>0</v>
      </c>
      <c r="H24" s="41">
        <f t="shared" si="10"/>
        <v>89.2</v>
      </c>
      <c r="I24" s="41">
        <f t="shared" si="10"/>
        <v>0</v>
      </c>
      <c r="J24" s="41">
        <f t="shared" si="10"/>
        <v>0</v>
      </c>
      <c r="K24" s="41">
        <f t="shared" si="10"/>
        <v>163.18</v>
      </c>
      <c r="L24" s="41">
        <f t="shared" si="10"/>
        <v>0</v>
      </c>
      <c r="M24" s="41">
        <f t="shared" si="10"/>
        <v>252.38</v>
      </c>
    </row>
    <row r="25" spans="1:13" x14ac:dyDescent="0.35">
      <c r="A25" s="32" t="s">
        <v>62</v>
      </c>
      <c r="B25" s="32" t="s">
        <v>15</v>
      </c>
      <c r="C25" s="33"/>
      <c r="D25" s="32"/>
      <c r="E25" s="33"/>
      <c r="F25" s="34"/>
      <c r="G25" s="35"/>
      <c r="H25" s="35"/>
      <c r="I25" s="35"/>
      <c r="J25" s="35"/>
      <c r="K25" s="35"/>
      <c r="L25" s="35"/>
      <c r="M25" s="35">
        <f t="shared" ref="M25" si="11">SUM(G25:L25)</f>
        <v>0</v>
      </c>
    </row>
    <row r="26" spans="1:13" ht="15" x14ac:dyDescent="0.4">
      <c r="A26" s="42" t="s">
        <v>62</v>
      </c>
      <c r="B26" s="36"/>
      <c r="C26" s="38"/>
      <c r="D26" s="39"/>
      <c r="E26" s="40"/>
      <c r="F26" s="36"/>
      <c r="G26" s="41">
        <f t="shared" ref="G26:M26" si="12">SUM(G25:G25)</f>
        <v>0</v>
      </c>
      <c r="H26" s="41">
        <f t="shared" si="12"/>
        <v>0</v>
      </c>
      <c r="I26" s="41">
        <f t="shared" si="12"/>
        <v>0</v>
      </c>
      <c r="J26" s="41">
        <f t="shared" si="12"/>
        <v>0</v>
      </c>
      <c r="K26" s="41">
        <f t="shared" si="12"/>
        <v>0</v>
      </c>
      <c r="L26" s="41">
        <f t="shared" si="12"/>
        <v>0</v>
      </c>
      <c r="M26" s="41">
        <f t="shared" si="12"/>
        <v>0</v>
      </c>
    </row>
    <row r="27" spans="1:13" x14ac:dyDescent="0.35">
      <c r="A27" s="32" t="s">
        <v>63</v>
      </c>
      <c r="B27" s="32" t="s">
        <v>15</v>
      </c>
      <c r="C27" s="33">
        <v>45994</v>
      </c>
      <c r="D27" s="32" t="s">
        <v>97</v>
      </c>
      <c r="E27" s="33">
        <v>45995</v>
      </c>
      <c r="F27" s="34"/>
      <c r="G27" s="35"/>
      <c r="H27" s="35">
        <v>175.1</v>
      </c>
      <c r="I27" s="35"/>
      <c r="J27" s="35"/>
      <c r="K27" s="35"/>
      <c r="L27" s="35"/>
      <c r="M27" s="35">
        <f t="shared" ref="M27" si="13">SUM(G27:L27)</f>
        <v>175.1</v>
      </c>
    </row>
    <row r="28" spans="1:13" ht="15" x14ac:dyDescent="0.4">
      <c r="A28" s="42" t="s">
        <v>63</v>
      </c>
      <c r="B28" s="36"/>
      <c r="C28" s="38"/>
      <c r="D28" s="39"/>
      <c r="E28" s="40"/>
      <c r="F28" s="36"/>
      <c r="G28" s="41">
        <f t="shared" ref="G28:M28" si="14">SUM(G27:G27)</f>
        <v>0</v>
      </c>
      <c r="H28" s="41">
        <f t="shared" si="14"/>
        <v>175.1</v>
      </c>
      <c r="I28" s="41">
        <f t="shared" si="14"/>
        <v>0</v>
      </c>
      <c r="J28" s="41">
        <f t="shared" si="14"/>
        <v>0</v>
      </c>
      <c r="K28" s="41">
        <f t="shared" si="14"/>
        <v>0</v>
      </c>
      <c r="L28" s="41">
        <f t="shared" si="14"/>
        <v>0</v>
      </c>
      <c r="M28" s="41">
        <f t="shared" si="14"/>
        <v>175.1</v>
      </c>
    </row>
    <row r="29" spans="1:13" x14ac:dyDescent="0.35">
      <c r="A29" s="32" t="s">
        <v>64</v>
      </c>
      <c r="B29" s="32" t="s">
        <v>15</v>
      </c>
      <c r="C29" s="33">
        <v>45972</v>
      </c>
      <c r="D29" s="32" t="s">
        <v>97</v>
      </c>
      <c r="E29" s="33">
        <v>45995</v>
      </c>
      <c r="F29" s="34" t="s">
        <v>96</v>
      </c>
      <c r="G29" s="35"/>
      <c r="H29" s="35">
        <v>117.3</v>
      </c>
      <c r="I29" s="35"/>
      <c r="J29" s="35"/>
      <c r="K29" s="35"/>
      <c r="L29" s="35"/>
      <c r="M29" s="35">
        <f t="shared" ref="M29:M30" si="15">SUM(G29:L29)</f>
        <v>117.3</v>
      </c>
    </row>
    <row r="30" spans="1:13" x14ac:dyDescent="0.35">
      <c r="A30" s="32" t="s">
        <v>64</v>
      </c>
      <c r="B30" s="32" t="s">
        <v>15</v>
      </c>
      <c r="C30" s="33">
        <v>45931</v>
      </c>
      <c r="D30" s="32" t="s">
        <v>106</v>
      </c>
      <c r="E30" s="33" t="s">
        <v>107</v>
      </c>
      <c r="F30" s="34" t="s">
        <v>17</v>
      </c>
      <c r="G30" s="35"/>
      <c r="H30" s="35">
        <v>8.5</v>
      </c>
      <c r="I30" s="35">
        <f>10.44+10.9</f>
        <v>21.34</v>
      </c>
      <c r="J30" s="35"/>
      <c r="K30" s="35">
        <v>7.5</v>
      </c>
      <c r="L30" s="35"/>
      <c r="M30" s="35">
        <f t="shared" si="15"/>
        <v>37.340000000000003</v>
      </c>
    </row>
    <row r="31" spans="1:13" ht="15" x14ac:dyDescent="0.4">
      <c r="A31" s="42" t="s">
        <v>64</v>
      </c>
      <c r="B31" s="36"/>
      <c r="C31" s="38"/>
      <c r="D31" s="39"/>
      <c r="E31" s="40"/>
      <c r="F31" s="36"/>
      <c r="G31" s="41">
        <f t="shared" ref="G31:M31" si="16">SUM(G29:G30)</f>
        <v>0</v>
      </c>
      <c r="H31" s="41">
        <f t="shared" si="16"/>
        <v>125.8</v>
      </c>
      <c r="I31" s="41">
        <f t="shared" si="16"/>
        <v>21.34</v>
      </c>
      <c r="J31" s="41">
        <f t="shared" si="16"/>
        <v>0</v>
      </c>
      <c r="K31" s="41">
        <f t="shared" si="16"/>
        <v>7.5</v>
      </c>
      <c r="L31" s="41">
        <f t="shared" si="16"/>
        <v>0</v>
      </c>
      <c r="M31" s="41">
        <f t="shared" si="16"/>
        <v>154.63999999999999</v>
      </c>
    </row>
    <row r="32" spans="1:13" x14ac:dyDescent="0.35">
      <c r="A32" s="32" t="s">
        <v>26</v>
      </c>
      <c r="B32" s="32" t="s">
        <v>15</v>
      </c>
      <c r="C32" s="33">
        <v>45936</v>
      </c>
      <c r="D32" s="32" t="s">
        <v>97</v>
      </c>
      <c r="E32" s="33">
        <v>45919</v>
      </c>
      <c r="F32" s="34" t="s">
        <v>17</v>
      </c>
      <c r="G32" s="35"/>
      <c r="H32" s="35">
        <v>43.5</v>
      </c>
      <c r="I32" s="35"/>
      <c r="J32" s="35"/>
      <c r="K32" s="35"/>
      <c r="L32" s="35"/>
      <c r="M32" s="35">
        <f t="shared" ref="M32:M33" si="17">SUM(G32:L32)</f>
        <v>43.5</v>
      </c>
    </row>
    <row r="33" spans="1:17" x14ac:dyDescent="0.35">
      <c r="A33" s="32" t="s">
        <v>26</v>
      </c>
      <c r="B33" s="32" t="s">
        <v>15</v>
      </c>
      <c r="C33" s="33">
        <v>45995</v>
      </c>
      <c r="D33" s="32" t="s">
        <v>97</v>
      </c>
      <c r="E33" s="33">
        <v>45995</v>
      </c>
      <c r="F33" s="34" t="s">
        <v>17</v>
      </c>
      <c r="G33" s="35"/>
      <c r="H33" s="35">
        <v>69.989999999999995</v>
      </c>
      <c r="I33" s="35"/>
      <c r="J33" s="35"/>
      <c r="K33" s="35"/>
      <c r="L33" s="35"/>
      <c r="M33" s="35">
        <f t="shared" si="17"/>
        <v>69.989999999999995</v>
      </c>
    </row>
    <row r="34" spans="1:17" ht="15" x14ac:dyDescent="0.4">
      <c r="A34" s="42" t="s">
        <v>26</v>
      </c>
      <c r="B34" s="36"/>
      <c r="C34" s="38"/>
      <c r="D34" s="39"/>
      <c r="E34" s="40"/>
      <c r="F34" s="36"/>
      <c r="G34" s="41">
        <f t="shared" ref="G34:M34" si="18">SUM(G32:G33)</f>
        <v>0</v>
      </c>
      <c r="H34" s="41">
        <f t="shared" si="18"/>
        <v>113.49</v>
      </c>
      <c r="I34" s="41">
        <f t="shared" si="18"/>
        <v>0</v>
      </c>
      <c r="J34" s="41">
        <f t="shared" si="18"/>
        <v>0</v>
      </c>
      <c r="K34" s="41">
        <f t="shared" si="18"/>
        <v>0</v>
      </c>
      <c r="L34" s="41">
        <f t="shared" si="18"/>
        <v>0</v>
      </c>
      <c r="M34" s="41">
        <f t="shared" si="18"/>
        <v>113.49</v>
      </c>
    </row>
    <row r="35" spans="1:17" x14ac:dyDescent="0.35">
      <c r="A35" s="32" t="s">
        <v>65</v>
      </c>
      <c r="B35" s="50" t="s">
        <v>31</v>
      </c>
      <c r="C35" s="33">
        <v>45938</v>
      </c>
      <c r="D35" s="32" t="s">
        <v>100</v>
      </c>
      <c r="E35" s="33">
        <v>45939</v>
      </c>
      <c r="F35" s="34" t="s">
        <v>96</v>
      </c>
      <c r="G35" s="35"/>
      <c r="H35" s="35">
        <v>99.5</v>
      </c>
      <c r="I35" s="35"/>
      <c r="J35" s="35"/>
      <c r="K35" s="35"/>
      <c r="L35" s="35"/>
      <c r="M35" s="35">
        <f t="shared" ref="M35:M38" si="19">SUM(G35:L35)</f>
        <v>99.5</v>
      </c>
      <c r="Q35" s="2"/>
    </row>
    <row r="36" spans="1:17" x14ac:dyDescent="0.35">
      <c r="A36" s="32" t="s">
        <v>65</v>
      </c>
      <c r="B36" s="50" t="s">
        <v>31</v>
      </c>
      <c r="C36" s="33">
        <v>45944</v>
      </c>
      <c r="D36" s="32" t="s">
        <v>98</v>
      </c>
      <c r="E36" s="33">
        <v>45945</v>
      </c>
      <c r="F36" s="34" t="s">
        <v>96</v>
      </c>
      <c r="G36" s="35"/>
      <c r="H36" s="35">
        <v>110.7</v>
      </c>
      <c r="I36" s="35"/>
      <c r="J36" s="35"/>
      <c r="K36" s="35"/>
      <c r="L36" s="35"/>
      <c r="M36" s="35">
        <f t="shared" si="19"/>
        <v>110.7</v>
      </c>
      <c r="Q36" s="2"/>
    </row>
    <row r="37" spans="1:17" x14ac:dyDescent="0.35">
      <c r="A37" s="32" t="s">
        <v>65</v>
      </c>
      <c r="B37" s="50" t="s">
        <v>31</v>
      </c>
      <c r="C37" s="33">
        <v>45994</v>
      </c>
      <c r="D37" s="32" t="s">
        <v>105</v>
      </c>
      <c r="E37" s="33">
        <v>45995</v>
      </c>
      <c r="F37" s="34" t="s">
        <v>17</v>
      </c>
      <c r="G37" s="35"/>
      <c r="H37" s="35">
        <v>99.5</v>
      </c>
      <c r="I37" s="35"/>
      <c r="J37" s="35"/>
      <c r="K37" s="35"/>
      <c r="L37" s="35"/>
      <c r="M37" s="35">
        <f t="shared" si="19"/>
        <v>99.5</v>
      </c>
      <c r="Q37" s="2"/>
    </row>
    <row r="38" spans="1:17" x14ac:dyDescent="0.35">
      <c r="A38" s="32" t="s">
        <v>65</v>
      </c>
      <c r="B38" s="50" t="s">
        <v>31</v>
      </c>
      <c r="C38" s="32">
        <v>46006</v>
      </c>
      <c r="D38" s="32" t="s">
        <v>104</v>
      </c>
      <c r="E38" s="33">
        <v>46007</v>
      </c>
      <c r="F38" s="34" t="s">
        <v>17</v>
      </c>
      <c r="G38" s="35"/>
      <c r="H38" s="35">
        <v>99.5</v>
      </c>
      <c r="I38" s="35"/>
      <c r="J38" s="35"/>
      <c r="K38" s="35"/>
      <c r="L38" s="35"/>
      <c r="M38" s="35">
        <f t="shared" si="19"/>
        <v>99.5</v>
      </c>
      <c r="Q38" s="2"/>
    </row>
    <row r="39" spans="1:17" ht="15" x14ac:dyDescent="0.4">
      <c r="A39" s="42" t="s">
        <v>65</v>
      </c>
      <c r="B39" s="36"/>
      <c r="C39" s="38"/>
      <c r="D39" s="39"/>
      <c r="E39" s="40"/>
      <c r="F39" s="36"/>
      <c r="G39" s="41">
        <f t="shared" ref="G39:M39" si="20">SUM(G35:G38)</f>
        <v>0</v>
      </c>
      <c r="H39" s="41">
        <f t="shared" si="20"/>
        <v>409.2</v>
      </c>
      <c r="I39" s="41">
        <f t="shared" si="20"/>
        <v>0</v>
      </c>
      <c r="J39" s="41">
        <f t="shared" si="20"/>
        <v>0</v>
      </c>
      <c r="K39" s="41">
        <f t="shared" si="20"/>
        <v>0</v>
      </c>
      <c r="L39" s="41">
        <f t="shared" si="20"/>
        <v>0</v>
      </c>
      <c r="M39" s="41">
        <f t="shared" si="20"/>
        <v>409.2</v>
      </c>
      <c r="Q39" s="2"/>
    </row>
    <row r="40" spans="1:17" x14ac:dyDescent="0.35">
      <c r="A40" s="50" t="s">
        <v>32</v>
      </c>
      <c r="B40" s="50" t="s">
        <v>33</v>
      </c>
      <c r="C40" s="33">
        <v>45943</v>
      </c>
      <c r="D40" s="32" t="s">
        <v>98</v>
      </c>
      <c r="E40" s="33">
        <v>45958</v>
      </c>
      <c r="F40" s="34" t="s">
        <v>96</v>
      </c>
      <c r="G40" s="35"/>
      <c r="H40" s="35">
        <v>160.6</v>
      </c>
      <c r="I40" s="35"/>
      <c r="J40" s="35"/>
      <c r="K40" s="35"/>
      <c r="L40" s="35"/>
      <c r="M40" s="35">
        <f t="shared" ref="M40:M47" si="21">SUM(G40:L40)</f>
        <v>160.6</v>
      </c>
    </row>
    <row r="41" spans="1:17" x14ac:dyDescent="0.35">
      <c r="A41" s="50" t="s">
        <v>32</v>
      </c>
      <c r="B41" s="50" t="s">
        <v>33</v>
      </c>
      <c r="C41" s="33">
        <v>45960</v>
      </c>
      <c r="D41" s="32" t="s">
        <v>98</v>
      </c>
      <c r="E41" s="33">
        <v>45964</v>
      </c>
      <c r="F41" s="34" t="s">
        <v>96</v>
      </c>
      <c r="G41" s="35"/>
      <c r="H41" s="35">
        <v>420</v>
      </c>
      <c r="I41" s="35"/>
      <c r="J41" s="35"/>
      <c r="K41" s="35">
        <f>160+36.24</f>
        <v>196.24</v>
      </c>
      <c r="L41" s="35">
        <v>15.8</v>
      </c>
      <c r="M41" s="35">
        <f t="shared" si="21"/>
        <v>632.04</v>
      </c>
    </row>
    <row r="42" spans="1:17" x14ac:dyDescent="0.35">
      <c r="A42" s="50" t="s">
        <v>32</v>
      </c>
      <c r="B42" s="50" t="s">
        <v>33</v>
      </c>
      <c r="C42" s="33">
        <v>45966</v>
      </c>
      <c r="D42" s="32" t="s">
        <v>99</v>
      </c>
      <c r="E42" s="33">
        <v>45994</v>
      </c>
      <c r="F42" s="34" t="s">
        <v>96</v>
      </c>
      <c r="G42" s="35"/>
      <c r="H42" s="35">
        <v>293.10000000000002</v>
      </c>
      <c r="I42" s="35"/>
      <c r="J42" s="35"/>
      <c r="K42" s="35">
        <v>168.69</v>
      </c>
      <c r="L42" s="35"/>
      <c r="M42" s="35">
        <f t="shared" si="21"/>
        <v>461.79</v>
      </c>
    </row>
    <row r="43" spans="1:17" x14ac:dyDescent="0.35">
      <c r="A43" s="50" t="s">
        <v>32</v>
      </c>
      <c r="B43" s="50" t="s">
        <v>33</v>
      </c>
      <c r="C43" s="33">
        <v>45909</v>
      </c>
      <c r="D43" s="32" t="s">
        <v>100</v>
      </c>
      <c r="E43" s="33">
        <v>45939</v>
      </c>
      <c r="F43" s="34" t="s">
        <v>96</v>
      </c>
      <c r="G43" s="35"/>
      <c r="H43" s="35">
        <v>371</v>
      </c>
      <c r="I43" s="35"/>
      <c r="J43" s="35"/>
      <c r="K43" s="35">
        <v>9.6</v>
      </c>
      <c r="L43" s="35"/>
      <c r="M43" s="35">
        <f t="shared" si="21"/>
        <v>380.6</v>
      </c>
    </row>
    <row r="44" spans="1:17" x14ac:dyDescent="0.35">
      <c r="A44" s="50" t="s">
        <v>32</v>
      </c>
      <c r="B44" s="50" t="s">
        <v>33</v>
      </c>
      <c r="C44" s="32">
        <v>45944</v>
      </c>
      <c r="D44" s="32" t="s">
        <v>103</v>
      </c>
      <c r="E44" s="33">
        <v>45943</v>
      </c>
      <c r="F44" s="34" t="s">
        <v>96</v>
      </c>
      <c r="G44" s="35"/>
      <c r="H44" s="35"/>
      <c r="I44" s="35"/>
      <c r="J44" s="35"/>
      <c r="K44" s="35">
        <v>120.99</v>
      </c>
      <c r="L44" s="35"/>
      <c r="M44" s="35">
        <f t="shared" si="21"/>
        <v>120.99</v>
      </c>
    </row>
    <row r="45" spans="1:17" x14ac:dyDescent="0.35">
      <c r="A45" s="50" t="s">
        <v>32</v>
      </c>
      <c r="B45" s="50" t="s">
        <v>33</v>
      </c>
      <c r="C45" s="33">
        <v>45973</v>
      </c>
      <c r="D45" s="32" t="s">
        <v>103</v>
      </c>
      <c r="E45" s="33">
        <v>45943</v>
      </c>
      <c r="F45" s="34" t="s">
        <v>96</v>
      </c>
      <c r="G45" s="35"/>
      <c r="H45" s="35"/>
      <c r="I45" s="35"/>
      <c r="J45" s="35"/>
      <c r="K45" s="35">
        <v>95.01</v>
      </c>
      <c r="L45" s="35"/>
      <c r="M45" s="35">
        <f t="shared" si="21"/>
        <v>95.01</v>
      </c>
    </row>
    <row r="46" spans="1:17" x14ac:dyDescent="0.35">
      <c r="A46" s="50" t="s">
        <v>32</v>
      </c>
      <c r="B46" s="50" t="s">
        <v>33</v>
      </c>
      <c r="C46" s="33">
        <v>46003</v>
      </c>
      <c r="D46" s="32" t="s">
        <v>104</v>
      </c>
      <c r="E46" s="33">
        <v>45946</v>
      </c>
      <c r="F46" s="34" t="s">
        <v>96</v>
      </c>
      <c r="G46" s="35"/>
      <c r="H46" s="35">
        <v>401.2</v>
      </c>
      <c r="I46" s="35"/>
      <c r="J46" s="35"/>
      <c r="K46" s="35">
        <v>160</v>
      </c>
      <c r="L46" s="35"/>
      <c r="M46" s="35">
        <f t="shared" si="21"/>
        <v>561.20000000000005</v>
      </c>
    </row>
    <row r="47" spans="1:17" x14ac:dyDescent="0.35">
      <c r="A47" s="50" t="s">
        <v>32</v>
      </c>
      <c r="B47" s="50" t="s">
        <v>33</v>
      </c>
      <c r="C47" s="33">
        <v>45935</v>
      </c>
      <c r="D47" s="50" t="s">
        <v>109</v>
      </c>
      <c r="E47" s="33">
        <v>45935</v>
      </c>
      <c r="F47" s="34" t="s">
        <v>110</v>
      </c>
      <c r="G47" s="35"/>
      <c r="H47" s="35"/>
      <c r="I47" s="35"/>
      <c r="J47" s="35"/>
      <c r="K47" s="35"/>
      <c r="L47" s="35">
        <v>16</v>
      </c>
      <c r="M47" s="35">
        <f t="shared" si="21"/>
        <v>16</v>
      </c>
    </row>
    <row r="48" spans="1:17" x14ac:dyDescent="0.35">
      <c r="A48" s="50" t="s">
        <v>32</v>
      </c>
      <c r="B48" s="50" t="s">
        <v>33</v>
      </c>
      <c r="C48" s="33">
        <v>45968</v>
      </c>
      <c r="D48" s="32" t="s">
        <v>111</v>
      </c>
      <c r="E48" s="33">
        <v>45968</v>
      </c>
      <c r="F48" s="34" t="s">
        <v>112</v>
      </c>
      <c r="G48" s="35"/>
      <c r="H48" s="35"/>
      <c r="I48" s="35"/>
      <c r="J48" s="35"/>
      <c r="K48" s="35"/>
      <c r="L48" s="35">
        <v>267</v>
      </c>
      <c r="M48" s="35">
        <f t="shared" ref="M48" si="22">SUM(G48:L48)</f>
        <v>267</v>
      </c>
    </row>
    <row r="49" spans="1:13" ht="15" x14ac:dyDescent="0.4">
      <c r="A49" s="42" t="s">
        <v>32</v>
      </c>
      <c r="B49" s="36"/>
      <c r="C49" s="38"/>
      <c r="D49" s="39"/>
      <c r="E49" s="40"/>
      <c r="F49" s="36"/>
      <c r="G49" s="41">
        <f t="shared" ref="G49:M49" si="23">SUM(G40:G48)</f>
        <v>0</v>
      </c>
      <c r="H49" s="41">
        <f t="shared" si="23"/>
        <v>1645.9</v>
      </c>
      <c r="I49" s="41">
        <f t="shared" si="23"/>
        <v>0</v>
      </c>
      <c r="J49" s="41">
        <f t="shared" si="23"/>
        <v>0</v>
      </c>
      <c r="K49" s="41">
        <f t="shared" si="23"/>
        <v>750.53000000000009</v>
      </c>
      <c r="L49" s="41">
        <f t="shared" si="23"/>
        <v>298.8</v>
      </c>
      <c r="M49" s="41">
        <f t="shared" si="23"/>
        <v>2695.2300000000005</v>
      </c>
    </row>
    <row r="50" spans="1:13" x14ac:dyDescent="0.35">
      <c r="A50" s="50" t="s">
        <v>41</v>
      </c>
      <c r="B50" s="32" t="s">
        <v>42</v>
      </c>
      <c r="C50" s="33">
        <v>45938</v>
      </c>
      <c r="D50" s="32" t="s">
        <v>100</v>
      </c>
      <c r="E50" s="33">
        <v>45939</v>
      </c>
      <c r="F50" s="34" t="s">
        <v>96</v>
      </c>
      <c r="G50" s="35"/>
      <c r="H50" s="35">
        <v>27.5</v>
      </c>
      <c r="I50" s="35">
        <v>8.3000000000000007</v>
      </c>
      <c r="J50" s="35"/>
      <c r="K50" s="35"/>
      <c r="L50" s="35"/>
      <c r="M50" s="35">
        <f t="shared" ref="M50:M55" si="24">SUM(G50:L50)</f>
        <v>35.799999999999997</v>
      </c>
    </row>
    <row r="51" spans="1:13" x14ac:dyDescent="0.35">
      <c r="A51" s="50" t="s">
        <v>41</v>
      </c>
      <c r="B51" s="32" t="s">
        <v>42</v>
      </c>
      <c r="C51" s="33">
        <v>45947</v>
      </c>
      <c r="D51" s="32" t="s">
        <v>57</v>
      </c>
      <c r="E51" s="33">
        <v>45919</v>
      </c>
      <c r="F51" s="34" t="s">
        <v>17</v>
      </c>
      <c r="G51" s="35"/>
      <c r="H51" s="35">
        <v>-24.5</v>
      </c>
      <c r="I51" s="35"/>
      <c r="J51" s="35"/>
      <c r="K51" s="35"/>
      <c r="L51" s="35"/>
      <c r="M51" s="35">
        <f t="shared" si="24"/>
        <v>-24.5</v>
      </c>
    </row>
    <row r="52" spans="1:13" x14ac:dyDescent="0.35">
      <c r="A52" s="50" t="s">
        <v>41</v>
      </c>
      <c r="B52" s="32" t="s">
        <v>42</v>
      </c>
      <c r="C52" s="33">
        <v>46004</v>
      </c>
      <c r="D52" s="32" t="s">
        <v>57</v>
      </c>
      <c r="E52" s="33">
        <v>46006</v>
      </c>
      <c r="F52" s="34" t="s">
        <v>96</v>
      </c>
      <c r="G52" s="35"/>
      <c r="H52" s="35">
        <v>18.399999999999999</v>
      </c>
      <c r="I52" s="35"/>
      <c r="J52" s="35"/>
      <c r="K52" s="35"/>
      <c r="L52" s="35"/>
      <c r="M52" s="35">
        <f t="shared" si="24"/>
        <v>18.399999999999999</v>
      </c>
    </row>
    <row r="53" spans="1:13" x14ac:dyDescent="0.35">
      <c r="A53" s="50" t="s">
        <v>41</v>
      </c>
      <c r="B53" s="32" t="s">
        <v>42</v>
      </c>
      <c r="C53" s="33">
        <v>46004</v>
      </c>
      <c r="D53" s="32" t="s">
        <v>104</v>
      </c>
      <c r="E53" s="33">
        <v>46007</v>
      </c>
      <c r="F53" s="34" t="s">
        <v>17</v>
      </c>
      <c r="G53" s="35"/>
      <c r="H53" s="35">
        <v>27.6</v>
      </c>
      <c r="I53" s="35"/>
      <c r="J53" s="35"/>
      <c r="K53" s="35"/>
      <c r="L53" s="35">
        <v>25.05</v>
      </c>
      <c r="M53" s="35">
        <f t="shared" si="24"/>
        <v>52.650000000000006</v>
      </c>
    </row>
    <row r="54" spans="1:13" x14ac:dyDescent="0.35">
      <c r="A54" s="50" t="s">
        <v>41</v>
      </c>
      <c r="B54" s="32" t="s">
        <v>42</v>
      </c>
      <c r="C54" s="33">
        <v>46010</v>
      </c>
      <c r="D54" s="32" t="s">
        <v>95</v>
      </c>
      <c r="E54" s="33">
        <v>45995</v>
      </c>
      <c r="F54" s="34" t="s">
        <v>17</v>
      </c>
      <c r="G54" s="35"/>
      <c r="H54" s="35">
        <v>27.5</v>
      </c>
      <c r="I54" s="35">
        <v>8.3000000000000007</v>
      </c>
      <c r="J54" s="35"/>
      <c r="K54" s="35"/>
      <c r="L54" s="35"/>
      <c r="M54" s="35">
        <f t="shared" si="24"/>
        <v>35.799999999999997</v>
      </c>
    </row>
    <row r="55" spans="1:13" x14ac:dyDescent="0.35">
      <c r="A55" s="50" t="s">
        <v>41</v>
      </c>
      <c r="B55" s="32" t="s">
        <v>42</v>
      </c>
      <c r="C55" s="33">
        <v>46010</v>
      </c>
      <c r="D55" s="32" t="s">
        <v>117</v>
      </c>
      <c r="E55" s="33">
        <v>45945</v>
      </c>
      <c r="F55" s="34" t="s">
        <v>17</v>
      </c>
      <c r="G55" s="35"/>
      <c r="H55" s="35">
        <v>16.399999999999999</v>
      </c>
      <c r="I55" s="35">
        <v>6.3</v>
      </c>
      <c r="J55" s="35"/>
      <c r="K55" s="35"/>
      <c r="L55" s="35"/>
      <c r="M55" s="35">
        <f t="shared" si="24"/>
        <v>22.7</v>
      </c>
    </row>
    <row r="56" spans="1:13" ht="15" x14ac:dyDescent="0.4">
      <c r="A56" s="42" t="s">
        <v>41</v>
      </c>
      <c r="B56" s="36"/>
      <c r="C56" s="38"/>
      <c r="D56" s="39"/>
      <c r="E56" s="40"/>
      <c r="F56" s="36"/>
      <c r="G56" s="41">
        <f>SUM(G46:G55)</f>
        <v>0</v>
      </c>
      <c r="H56" s="41">
        <f t="shared" ref="H56:M56" si="25">SUM(H50:H55)</f>
        <v>92.9</v>
      </c>
      <c r="I56" s="41">
        <f t="shared" si="25"/>
        <v>22.900000000000002</v>
      </c>
      <c r="J56" s="41">
        <f t="shared" si="25"/>
        <v>0</v>
      </c>
      <c r="K56" s="41">
        <f t="shared" si="25"/>
        <v>0</v>
      </c>
      <c r="L56" s="41">
        <f t="shared" si="25"/>
        <v>25.05</v>
      </c>
      <c r="M56" s="41">
        <f t="shared" si="25"/>
        <v>140.85</v>
      </c>
    </row>
    <row r="57" spans="1:13" x14ac:dyDescent="0.35">
      <c r="A57" s="50" t="s">
        <v>27</v>
      </c>
      <c r="B57" s="50" t="s">
        <v>72</v>
      </c>
      <c r="C57" s="33" t="s">
        <v>101</v>
      </c>
      <c r="D57" s="32" t="s">
        <v>100</v>
      </c>
      <c r="E57" s="33">
        <v>45939</v>
      </c>
      <c r="F57" s="34" t="s">
        <v>17</v>
      </c>
      <c r="G57" s="35"/>
      <c r="H57" s="35">
        <v>48.4</v>
      </c>
      <c r="I57" s="35"/>
      <c r="J57" s="35"/>
      <c r="K57" s="35">
        <v>7</v>
      </c>
      <c r="L57" s="35"/>
      <c r="M57" s="35">
        <f t="shared" ref="M57:M58" si="26">SUM(G57:L57)</f>
        <v>55.4</v>
      </c>
    </row>
    <row r="58" spans="1:13" x14ac:dyDescent="0.35">
      <c r="A58" s="50" t="s">
        <v>27</v>
      </c>
      <c r="B58" s="50" t="s">
        <v>72</v>
      </c>
      <c r="C58" s="33">
        <v>45992</v>
      </c>
      <c r="D58" s="32" t="s">
        <v>105</v>
      </c>
      <c r="E58" s="33">
        <v>45995</v>
      </c>
      <c r="F58" s="34" t="s">
        <v>17</v>
      </c>
      <c r="G58" s="35"/>
      <c r="H58" s="35">
        <v>48.4</v>
      </c>
      <c r="I58" s="35"/>
      <c r="J58" s="35"/>
      <c r="K58" s="35"/>
      <c r="L58" s="35"/>
      <c r="M58" s="35">
        <f t="shared" si="26"/>
        <v>48.4</v>
      </c>
    </row>
    <row r="59" spans="1:13" ht="15" x14ac:dyDescent="0.4">
      <c r="A59" s="42" t="s">
        <v>27</v>
      </c>
      <c r="B59" s="36"/>
      <c r="C59" s="38"/>
      <c r="D59" s="39"/>
      <c r="E59" s="40"/>
      <c r="F59" s="36"/>
      <c r="G59" s="41">
        <f t="shared" ref="G59:M59" si="27">SUM(G57:G58)</f>
        <v>0</v>
      </c>
      <c r="H59" s="41">
        <f t="shared" si="27"/>
        <v>96.8</v>
      </c>
      <c r="I59" s="41">
        <f t="shared" si="27"/>
        <v>0</v>
      </c>
      <c r="J59" s="41">
        <f t="shared" si="27"/>
        <v>0</v>
      </c>
      <c r="K59" s="41">
        <f t="shared" si="27"/>
        <v>7</v>
      </c>
      <c r="L59" s="41">
        <f t="shared" si="27"/>
        <v>0</v>
      </c>
      <c r="M59" s="41">
        <f t="shared" si="27"/>
        <v>103.8</v>
      </c>
    </row>
    <row r="60" spans="1:13" x14ac:dyDescent="0.35">
      <c r="A60" s="50" t="s">
        <v>38</v>
      </c>
      <c r="B60" s="50" t="s">
        <v>39</v>
      </c>
      <c r="C60" s="33">
        <v>45926</v>
      </c>
      <c r="D60" s="32" t="s">
        <v>100</v>
      </c>
      <c r="E60" s="32">
        <v>45938</v>
      </c>
      <c r="F60" s="32" t="s">
        <v>17</v>
      </c>
      <c r="G60" s="35">
        <v>479.41</v>
      </c>
      <c r="H60" s="35">
        <v>4.2</v>
      </c>
      <c r="I60" s="35">
        <f>80.99+10.28</f>
        <v>91.27</v>
      </c>
      <c r="J60" s="35"/>
      <c r="K60" s="35">
        <f>174.09+29.1</f>
        <v>203.19</v>
      </c>
      <c r="L60" s="35"/>
      <c r="M60" s="35">
        <f t="shared" ref="M60:M69" si="28">SUM(G60:L60)</f>
        <v>778.06999999999994</v>
      </c>
    </row>
    <row r="61" spans="1:13" x14ac:dyDescent="0.35">
      <c r="A61" s="50" t="s">
        <v>38</v>
      </c>
      <c r="B61" s="50" t="s">
        <v>39</v>
      </c>
      <c r="C61" s="33">
        <v>45950</v>
      </c>
      <c r="D61" s="32" t="s">
        <v>57</v>
      </c>
      <c r="E61" s="32">
        <v>45986</v>
      </c>
      <c r="F61" s="32" t="s">
        <v>17</v>
      </c>
      <c r="G61" s="35">
        <v>369.41</v>
      </c>
      <c r="H61" s="35"/>
      <c r="I61" s="35">
        <v>91.79</v>
      </c>
      <c r="J61" s="35"/>
      <c r="K61" s="35">
        <v>358.08</v>
      </c>
      <c r="L61" s="35"/>
      <c r="M61" s="35">
        <f t="shared" si="28"/>
        <v>819.28</v>
      </c>
    </row>
    <row r="62" spans="1:13" x14ac:dyDescent="0.35">
      <c r="A62" s="50" t="s">
        <v>38</v>
      </c>
      <c r="B62" s="50" t="s">
        <v>39</v>
      </c>
      <c r="C62" s="33">
        <v>45957</v>
      </c>
      <c r="D62" s="32" t="s">
        <v>105</v>
      </c>
      <c r="E62" s="32">
        <v>45994</v>
      </c>
      <c r="F62" s="32" t="s">
        <v>17</v>
      </c>
      <c r="G62" s="35">
        <v>363.41</v>
      </c>
      <c r="H62" s="35"/>
      <c r="I62" s="35">
        <v>62.99</v>
      </c>
      <c r="J62" s="35"/>
      <c r="K62" s="35">
        <v>176.79</v>
      </c>
      <c r="L62" s="35"/>
      <c r="M62" s="35">
        <f t="shared" si="28"/>
        <v>603.19000000000005</v>
      </c>
    </row>
    <row r="63" spans="1:13" x14ac:dyDescent="0.35">
      <c r="A63" s="50" t="s">
        <v>38</v>
      </c>
      <c r="B63" s="50" t="s">
        <v>39</v>
      </c>
      <c r="C63" s="33">
        <v>45958</v>
      </c>
      <c r="D63" s="32" t="s">
        <v>104</v>
      </c>
      <c r="E63" s="32">
        <v>46371</v>
      </c>
      <c r="F63" s="32" t="s">
        <v>17</v>
      </c>
      <c r="G63" s="35">
        <v>245.41</v>
      </c>
      <c r="H63" s="35"/>
      <c r="I63" s="35">
        <v>68.39</v>
      </c>
      <c r="J63" s="35"/>
      <c r="K63" s="35">
        <v>121.89</v>
      </c>
      <c r="L63" s="35"/>
      <c r="M63" s="35">
        <f t="shared" si="28"/>
        <v>435.69</v>
      </c>
    </row>
    <row r="64" spans="1:13" x14ac:dyDescent="0.35">
      <c r="A64" s="50" t="s">
        <v>38</v>
      </c>
      <c r="B64" s="50" t="s">
        <v>39</v>
      </c>
      <c r="C64" s="33">
        <v>45935</v>
      </c>
      <c r="D64" s="32" t="s">
        <v>100</v>
      </c>
      <c r="E64" s="32">
        <v>45862</v>
      </c>
      <c r="F64" s="32" t="s">
        <v>17</v>
      </c>
      <c r="G64" s="35"/>
      <c r="H64" s="35">
        <v>4.2</v>
      </c>
      <c r="I64" s="35">
        <v>10.26</v>
      </c>
      <c r="J64" s="35"/>
      <c r="K64" s="35">
        <v>22.98</v>
      </c>
      <c r="L64" s="35"/>
      <c r="M64" s="35">
        <f t="shared" si="28"/>
        <v>37.44</v>
      </c>
    </row>
    <row r="65" spans="1:18" x14ac:dyDescent="0.35">
      <c r="A65" s="50" t="s">
        <v>38</v>
      </c>
      <c r="B65" s="50" t="s">
        <v>39</v>
      </c>
      <c r="C65" s="33">
        <v>45950</v>
      </c>
      <c r="D65" s="32" t="s">
        <v>109</v>
      </c>
      <c r="E65" s="33">
        <v>45946</v>
      </c>
      <c r="F65" s="34" t="s">
        <v>113</v>
      </c>
      <c r="G65" s="35"/>
      <c r="H65" s="35"/>
      <c r="I65" s="35"/>
      <c r="J65" s="35"/>
      <c r="K65" s="35"/>
      <c r="L65" s="35">
        <v>21.95</v>
      </c>
      <c r="M65" s="35">
        <f t="shared" si="28"/>
        <v>21.95</v>
      </c>
    </row>
    <row r="66" spans="1:18" x14ac:dyDescent="0.35">
      <c r="A66" s="50" t="s">
        <v>38</v>
      </c>
      <c r="B66" s="50" t="s">
        <v>39</v>
      </c>
      <c r="C66" s="33">
        <v>45961</v>
      </c>
      <c r="D66" s="43" t="s">
        <v>97</v>
      </c>
      <c r="E66" s="32">
        <v>45918</v>
      </c>
      <c r="F66" s="34" t="s">
        <v>17</v>
      </c>
      <c r="G66" s="35"/>
      <c r="H66" s="35">
        <f>2.1+8.5</f>
        <v>10.6</v>
      </c>
      <c r="I66" s="35">
        <v>10.26</v>
      </c>
      <c r="J66" s="35"/>
      <c r="K66" s="35">
        <v>29.24</v>
      </c>
      <c r="L66" s="35"/>
      <c r="M66" s="35">
        <f t="shared" si="28"/>
        <v>50.099999999999994</v>
      </c>
    </row>
    <row r="67" spans="1:18" x14ac:dyDescent="0.35">
      <c r="A67" s="50" t="s">
        <v>38</v>
      </c>
      <c r="B67" s="50" t="s">
        <v>39</v>
      </c>
      <c r="C67" s="32">
        <v>45935</v>
      </c>
      <c r="D67" s="32" t="s">
        <v>114</v>
      </c>
      <c r="E67" s="33">
        <v>45923</v>
      </c>
      <c r="F67" s="34" t="s">
        <v>17</v>
      </c>
      <c r="G67" s="35"/>
      <c r="H67" s="35">
        <f>(5.9+2.9)</f>
        <v>8.8000000000000007</v>
      </c>
      <c r="I67" s="35">
        <v>10.26</v>
      </c>
      <c r="J67" s="35"/>
      <c r="K67" s="35">
        <v>34.89</v>
      </c>
      <c r="L67" s="35"/>
      <c r="M67" s="35">
        <f t="shared" si="28"/>
        <v>53.95</v>
      </c>
    </row>
    <row r="68" spans="1:18" x14ac:dyDescent="0.35">
      <c r="A68" s="50" t="s">
        <v>38</v>
      </c>
      <c r="B68" s="50" t="s">
        <v>39</v>
      </c>
      <c r="C68" s="32">
        <v>45992</v>
      </c>
      <c r="D68" s="32" t="s">
        <v>115</v>
      </c>
      <c r="E68" s="33">
        <v>45982</v>
      </c>
      <c r="F68" s="34" t="s">
        <v>112</v>
      </c>
      <c r="G68" s="35"/>
      <c r="H68" s="35"/>
      <c r="I68" s="35"/>
      <c r="J68" s="35"/>
      <c r="K68" s="35"/>
      <c r="L68" s="35">
        <v>42</v>
      </c>
      <c r="M68" s="35">
        <f t="shared" si="28"/>
        <v>42</v>
      </c>
    </row>
    <row r="69" spans="1:18" x14ac:dyDescent="0.35">
      <c r="A69" s="50" t="s">
        <v>38</v>
      </c>
      <c r="B69" s="50" t="s">
        <v>39</v>
      </c>
      <c r="C69" s="33">
        <v>45996</v>
      </c>
      <c r="D69" s="32" t="s">
        <v>116</v>
      </c>
      <c r="E69" s="32">
        <v>45996</v>
      </c>
      <c r="F69" s="34" t="s">
        <v>112</v>
      </c>
      <c r="G69" s="35"/>
      <c r="H69" s="35"/>
      <c r="I69" s="35"/>
      <c r="J69" s="35"/>
      <c r="K69" s="35"/>
      <c r="L69" s="35">
        <v>61.18</v>
      </c>
      <c r="M69" s="35">
        <f t="shared" si="28"/>
        <v>61.18</v>
      </c>
    </row>
    <row r="70" spans="1:18" ht="15" x14ac:dyDescent="0.4">
      <c r="A70" s="42" t="s">
        <v>38</v>
      </c>
      <c r="B70" s="36"/>
      <c r="C70" s="38"/>
      <c r="D70" s="39"/>
      <c r="E70" s="40"/>
      <c r="F70" s="36"/>
      <c r="G70" s="41">
        <f>SUM(G60:G69)</f>
        <v>1457.64</v>
      </c>
      <c r="H70" s="41">
        <f t="shared" ref="G70:M70" si="29">SUM(H60:H69)</f>
        <v>27.8</v>
      </c>
      <c r="I70" s="41">
        <f t="shared" si="29"/>
        <v>345.21999999999997</v>
      </c>
      <c r="J70" s="41">
        <f t="shared" si="29"/>
        <v>0</v>
      </c>
      <c r="K70" s="41">
        <f t="shared" si="29"/>
        <v>947.06</v>
      </c>
      <c r="L70" s="41">
        <f t="shared" si="29"/>
        <v>125.13</v>
      </c>
      <c r="M70" s="41">
        <f t="shared" si="29"/>
        <v>2902.8499999999995</v>
      </c>
    </row>
    <row r="71" spans="1:18" ht="13.9" hidden="1" thickBot="1" x14ac:dyDescent="0.4">
      <c r="A71" s="3" t="s">
        <v>78</v>
      </c>
      <c r="B71" s="3"/>
      <c r="C71" s="4"/>
      <c r="D71" s="3"/>
      <c r="E71" s="3"/>
      <c r="F71" s="5"/>
      <c r="G71" s="44"/>
      <c r="H71" s="44"/>
      <c r="I71" s="44"/>
      <c r="J71" s="44"/>
      <c r="K71" s="44"/>
      <c r="L71" s="44"/>
      <c r="M71" s="44"/>
    </row>
    <row r="72" spans="1:18" hidden="1" x14ac:dyDescent="0.35">
      <c r="A72" s="7"/>
      <c r="B72" s="7"/>
      <c r="C72" s="8"/>
      <c r="D72" s="7"/>
      <c r="E72" s="7"/>
      <c r="F72" s="7"/>
      <c r="G72" s="9"/>
      <c r="H72" s="9"/>
      <c r="I72" s="9"/>
      <c r="J72" s="9"/>
      <c r="K72" s="9"/>
      <c r="L72" s="9"/>
      <c r="M72" s="9"/>
      <c r="O72" s="10"/>
      <c r="R72" s="11"/>
    </row>
    <row r="73" spans="1:18" hidden="1" x14ac:dyDescent="0.35">
      <c r="E73" s="12"/>
      <c r="F73" s="12"/>
      <c r="N73" s="10"/>
      <c r="O73" s="10"/>
    </row>
    <row r="74" spans="1:18" hidden="1" x14ac:dyDescent="0.35">
      <c r="A74" s="7"/>
      <c r="B74" s="7"/>
      <c r="C74" s="8"/>
      <c r="D74" s="7"/>
      <c r="E74" s="7"/>
      <c r="F74" s="7"/>
      <c r="G74" s="9"/>
      <c r="H74" s="9"/>
      <c r="I74" s="9"/>
      <c r="J74" s="9"/>
      <c r="K74" s="9"/>
      <c r="L74" s="9"/>
      <c r="M74" s="9"/>
      <c r="O74" s="10"/>
    </row>
    <row r="75" spans="1:18" ht="13.9" hidden="1" thickBot="1" x14ac:dyDescent="0.4">
      <c r="A75" s="7"/>
      <c r="B75" s="7"/>
      <c r="C75" s="7"/>
      <c r="D75" s="7"/>
      <c r="E75" s="7"/>
      <c r="F75" s="13" t="s">
        <v>47</v>
      </c>
      <c r="G75" s="14"/>
      <c r="H75" s="14"/>
      <c r="I75" s="14"/>
      <c r="J75" s="14"/>
      <c r="K75" s="14"/>
      <c r="L75" s="14"/>
      <c r="M75" s="15"/>
    </row>
    <row r="76" spans="1:18" hidden="1" x14ac:dyDescent="0.35">
      <c r="A76" s="7"/>
      <c r="B76" s="7"/>
      <c r="C76" s="7"/>
      <c r="D76" s="7"/>
      <c r="E76" s="7"/>
      <c r="F76" s="16"/>
      <c r="G76" s="17"/>
      <c r="H76" s="18"/>
      <c r="I76" s="18"/>
      <c r="J76" s="18"/>
      <c r="K76" s="18"/>
      <c r="L76" s="18"/>
      <c r="M76" s="19"/>
    </row>
    <row r="77" spans="1:18" hidden="1" x14ac:dyDescent="0.35">
      <c r="A77" s="7"/>
      <c r="B77" s="7"/>
      <c r="C77" s="7"/>
      <c r="D77" s="7"/>
      <c r="E77" s="7"/>
      <c r="F77" s="20" t="s">
        <v>48</v>
      </c>
      <c r="G77" s="21"/>
      <c r="H77" s="21"/>
      <c r="I77" s="21"/>
      <c r="J77" s="21"/>
      <c r="K77" s="21"/>
      <c r="L77" s="21"/>
      <c r="M77" s="21"/>
    </row>
    <row r="78" spans="1:18" hidden="1" x14ac:dyDescent="0.35">
      <c r="A78" s="7"/>
      <c r="B78" s="7"/>
      <c r="C78" s="7"/>
      <c r="D78" s="7"/>
      <c r="E78" s="7"/>
      <c r="F78" s="20" t="s">
        <v>49</v>
      </c>
      <c r="G78" s="21"/>
      <c r="H78" s="21"/>
      <c r="I78" s="21"/>
      <c r="J78" s="21"/>
      <c r="K78" s="21"/>
      <c r="L78" s="21"/>
      <c r="M78" s="21"/>
    </row>
    <row r="79" spans="1:18" hidden="1" x14ac:dyDescent="0.35">
      <c r="A79" s="7"/>
      <c r="B79" s="7"/>
      <c r="C79" s="7"/>
      <c r="D79" s="7"/>
      <c r="E79" s="7"/>
      <c r="F79" s="22" t="s">
        <v>50</v>
      </c>
      <c r="G79" s="23"/>
      <c r="H79" s="23"/>
      <c r="I79" s="23"/>
      <c r="J79" s="23"/>
      <c r="K79" s="23"/>
      <c r="L79" s="23"/>
      <c r="M79" s="24"/>
      <c r="N79" s="25"/>
    </row>
    <row r="80" spans="1:18" hidden="1" x14ac:dyDescent="0.35">
      <c r="A80" s="7"/>
      <c r="B80" s="7"/>
      <c r="C80" s="7"/>
      <c r="D80" s="7"/>
      <c r="E80" s="7"/>
      <c r="F80" s="7"/>
      <c r="G80" s="9"/>
      <c r="H80" s="9"/>
      <c r="I80" s="9"/>
      <c r="J80" s="9"/>
      <c r="K80" s="9"/>
      <c r="L80" s="9"/>
      <c r="M80" s="9"/>
    </row>
    <row r="81" spans="6:14" ht="13.9" thickBot="1" x14ac:dyDescent="0.4"/>
    <row r="82" spans="6:14" ht="13.9" thickBot="1" x14ac:dyDescent="0.4">
      <c r="F82" s="13" t="s">
        <v>47</v>
      </c>
      <c r="G82" s="14"/>
      <c r="H82" s="14"/>
      <c r="I82" s="14"/>
      <c r="J82" s="14"/>
      <c r="K82" s="14"/>
      <c r="L82" s="14"/>
      <c r="M82" s="15"/>
    </row>
    <row r="83" spans="6:14" ht="38.25" x14ac:dyDescent="0.35">
      <c r="F83" s="16"/>
      <c r="G83" s="16" t="s">
        <v>7</v>
      </c>
      <c r="H83" s="16" t="s">
        <v>8</v>
      </c>
      <c r="I83" s="16" t="s">
        <v>9</v>
      </c>
      <c r="J83" s="16" t="s">
        <v>10</v>
      </c>
      <c r="K83" s="16" t="s">
        <v>11</v>
      </c>
      <c r="L83" s="16" t="s">
        <v>12</v>
      </c>
      <c r="M83" s="16" t="s">
        <v>13</v>
      </c>
    </row>
    <row r="84" spans="6:14" x14ac:dyDescent="0.35">
      <c r="F84" s="20" t="s">
        <v>48</v>
      </c>
      <c r="G84" s="21">
        <f>G4+G9+G11+G13+G19+G24+G26+G34+G17+G22+G28+G31</f>
        <v>837.90000000000009</v>
      </c>
      <c r="H84" s="21">
        <f t="shared" ref="H84:L84" si="30">H4+H9+H11+H13+H19+H24+H26+H34+H17+H22+H28+H31</f>
        <v>1098.8800000000001</v>
      </c>
      <c r="I84" s="21">
        <f t="shared" si="30"/>
        <v>148.69999999999999</v>
      </c>
      <c r="J84" s="21">
        <f t="shared" si="30"/>
        <v>13.35</v>
      </c>
      <c r="K84" s="21">
        <f t="shared" si="30"/>
        <v>1042.45</v>
      </c>
      <c r="L84" s="21">
        <f t="shared" si="30"/>
        <v>0</v>
      </c>
      <c r="M84" s="21">
        <f>M4+M9+M11+M13+M19+M24+M26+M34+M17+M22+M28+M31</f>
        <v>3141.2799999999993</v>
      </c>
      <c r="N84" s="10"/>
    </row>
    <row r="85" spans="6:14" x14ac:dyDescent="0.35">
      <c r="F85" s="20" t="s">
        <v>49</v>
      </c>
      <c r="G85" s="21">
        <f>G39+G49+G59+G70+G56</f>
        <v>1457.64</v>
      </c>
      <c r="H85" s="21">
        <f t="shared" ref="H85:L85" si="31">H39+H49+H59+H70+H56</f>
        <v>2272.6000000000004</v>
      </c>
      <c r="I85" s="21">
        <f t="shared" si="31"/>
        <v>368.11999999999995</v>
      </c>
      <c r="J85" s="21">
        <f t="shared" si="31"/>
        <v>0</v>
      </c>
      <c r="K85" s="21">
        <f t="shared" si="31"/>
        <v>1704.5900000000001</v>
      </c>
      <c r="L85" s="21">
        <f t="shared" si="31"/>
        <v>448.98</v>
      </c>
      <c r="M85" s="21">
        <f>M39+M49+M59+M70+M56</f>
        <v>6251.93</v>
      </c>
      <c r="N85" s="10"/>
    </row>
    <row r="86" spans="6:14" x14ac:dyDescent="0.35">
      <c r="F86" s="22" t="s">
        <v>50</v>
      </c>
      <c r="G86" s="23">
        <f>SUM(G84:G85)</f>
        <v>2295.54</v>
      </c>
      <c r="H86" s="23">
        <f t="shared" ref="H86:L86" si="32">SUM(H84:H85)</f>
        <v>3371.4800000000005</v>
      </c>
      <c r="I86" s="23">
        <f t="shared" si="32"/>
        <v>516.81999999999994</v>
      </c>
      <c r="J86" s="23">
        <f t="shared" si="32"/>
        <v>13.35</v>
      </c>
      <c r="K86" s="23">
        <f t="shared" si="32"/>
        <v>2747.04</v>
      </c>
      <c r="L86" s="23">
        <f t="shared" si="32"/>
        <v>448.98</v>
      </c>
      <c r="M86" s="24">
        <f>SUM(G86:L86)</f>
        <v>9393.2099999999991</v>
      </c>
      <c r="N86" s="10"/>
    </row>
    <row r="87" spans="6:14" x14ac:dyDescent="0.35">
      <c r="M87" s="10"/>
    </row>
  </sheetData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DE99-FE98-4CA2-B342-92DFC81DD920}">
  <dimension ref="A1:M32"/>
  <sheetViews>
    <sheetView tabSelected="1" zoomScaleNormal="100" workbookViewId="0">
      <pane xSplit="1" ySplit="2" topLeftCell="B6" activePane="bottomRight" state="frozen"/>
      <selection pane="topRight" sqref="A1:XFD1048576"/>
      <selection pane="bottomLeft" sqref="A1:XFD1048576"/>
      <selection pane="bottomRight" activeCell="I37" sqref="I37"/>
    </sheetView>
  </sheetViews>
  <sheetFormatPr defaultColWidth="9.06640625" defaultRowHeight="13.5" x14ac:dyDescent="0.35"/>
  <cols>
    <col min="1" max="1" width="19.59765625" style="47" customWidth="1"/>
    <col min="2" max="2" width="44.796875" style="47" customWidth="1"/>
    <col min="3" max="9" width="14.73046875" style="47" customWidth="1"/>
    <col min="10" max="10" width="9.59765625" style="47" bestFit="1" customWidth="1"/>
    <col min="11" max="11" width="9.06640625" style="47"/>
    <col min="12" max="12" width="9.59765625" style="47" bestFit="1" customWidth="1"/>
    <col min="13" max="13" width="9.06640625" style="47"/>
    <col min="14" max="14" width="17" style="47" customWidth="1"/>
    <col min="15" max="16384" width="9.06640625" style="47"/>
  </cols>
  <sheetData>
    <row r="1" spans="1:13" ht="22.9" x14ac:dyDescent="0.65">
      <c r="A1" s="45" t="s">
        <v>79</v>
      </c>
      <c r="B1" s="45"/>
      <c r="C1" s="45"/>
      <c r="D1" s="45"/>
      <c r="E1" s="45"/>
      <c r="F1" s="45"/>
      <c r="G1" s="45"/>
      <c r="H1" s="46"/>
      <c r="I1" s="46"/>
    </row>
    <row r="2" spans="1:13" ht="25.5" x14ac:dyDescent="0.35">
      <c r="A2" s="48" t="s">
        <v>1</v>
      </c>
      <c r="B2" s="48" t="s">
        <v>2</v>
      </c>
      <c r="C2" s="49" t="s">
        <v>7</v>
      </c>
      <c r="D2" s="49" t="s">
        <v>8</v>
      </c>
      <c r="E2" s="49" t="s">
        <v>80</v>
      </c>
      <c r="F2" s="49" t="s">
        <v>10</v>
      </c>
      <c r="G2" s="49" t="s">
        <v>81</v>
      </c>
      <c r="H2" s="49" t="s">
        <v>12</v>
      </c>
      <c r="I2" s="49" t="s">
        <v>13</v>
      </c>
    </row>
    <row r="3" spans="1:13" x14ac:dyDescent="0.35">
      <c r="A3" s="84" t="str">
        <f>'Apr - Jun 2025'!A6</f>
        <v>Berry, Lynne</v>
      </c>
      <c r="B3" s="50" t="s">
        <v>82</v>
      </c>
      <c r="C3" s="53">
        <f>'Apr - Jun 2025'!G7+'Jul - Sep 2025'!G4+'Oct - Dec 2025'!G4</f>
        <v>309.76000000000005</v>
      </c>
      <c r="D3" s="53">
        <f>'Apr - Jun 2025'!H7+'Jul - Sep 2025'!H4+'Oct - Dec 2025'!H4</f>
        <v>42.2</v>
      </c>
      <c r="E3" s="53">
        <f>'Apr - Jun 2025'!I7+'Jul - Sep 2025'!I4+'Oct - Dec 2025'!I4</f>
        <v>0</v>
      </c>
      <c r="F3" s="53">
        <f>'Apr - Jun 2025'!J7+'Jul - Sep 2025'!J4+'Oct - Dec 2025'!J4</f>
        <v>0</v>
      </c>
      <c r="G3" s="53">
        <f>'Apr - Jun 2025'!K7+'Jul - Sep 2025'!K4+'Oct - Dec 2025'!K4</f>
        <v>85.5</v>
      </c>
      <c r="H3" s="53">
        <f>'Apr - Jun 2025'!L7+'Jul - Sep 2025'!L4+'Oct - Dec 2025'!L4</f>
        <v>0</v>
      </c>
      <c r="I3" s="83">
        <f>'Apr - Jun 2025'!M7+'Jul - Sep 2025'!M4+'Oct - Dec 2025'!M4</f>
        <v>437.46000000000009</v>
      </c>
    </row>
    <row r="4" spans="1:13" ht="14.25" x14ac:dyDescent="0.45">
      <c r="A4" s="84" t="s">
        <v>14</v>
      </c>
      <c r="B4" s="50" t="s">
        <v>83</v>
      </c>
      <c r="C4" s="53">
        <f>'Apr - Jun 2025'!G5+'Jul - Sep 2025'!G8+'Oct - Dec 2025'!G9</f>
        <v>0</v>
      </c>
      <c r="D4" s="53">
        <f>'Apr - Jun 2025'!H5+'Jul - Sep 2025'!H8+'Oct - Dec 2025'!H9</f>
        <v>696.9</v>
      </c>
      <c r="E4" s="53">
        <f>'Apr - Jun 2025'!I5+'Jul - Sep 2025'!I8+'Oct - Dec 2025'!I9</f>
        <v>0</v>
      </c>
      <c r="F4" s="53">
        <f>'Apr - Jun 2025'!J5+'Jul - Sep 2025'!J8+'Oct - Dec 2025'!J9</f>
        <v>0</v>
      </c>
      <c r="G4" s="53">
        <f>'Apr - Jun 2025'!K5+'Jul - Sep 2025'!K8+'Oct - Dec 2025'!K9</f>
        <v>843.69</v>
      </c>
      <c r="H4" s="53">
        <f>'Apr - Jun 2025'!L5+'Jul - Sep 2025'!L8+'Oct - Dec 2025'!L9</f>
        <v>0</v>
      </c>
      <c r="I4" s="83">
        <f>'Apr - Jun 2025'!M5+'Jul - Sep 2025'!M8+'Oct - Dec 2025'!M9</f>
        <v>1540.5899999999997</v>
      </c>
      <c r="J4" s="86"/>
      <c r="K4" s="86"/>
      <c r="L4"/>
      <c r="M4"/>
    </row>
    <row r="5" spans="1:13" ht="14.25" hidden="1" x14ac:dyDescent="0.45">
      <c r="A5" s="84"/>
      <c r="B5" s="50"/>
      <c r="C5" s="53"/>
      <c r="D5" s="53"/>
      <c r="E5" s="53"/>
      <c r="F5" s="53"/>
      <c r="G5" s="53"/>
      <c r="H5" s="53"/>
      <c r="I5" s="83"/>
      <c r="J5" s="86"/>
      <c r="K5" s="86"/>
      <c r="L5"/>
      <c r="M5"/>
    </row>
    <row r="6" spans="1:13" ht="14.25" x14ac:dyDescent="0.45">
      <c r="A6" s="84" t="s">
        <v>20</v>
      </c>
      <c r="B6" s="50" t="s">
        <v>84</v>
      </c>
      <c r="C6" s="53">
        <f>'Apr - Jun 2025'!G14+'Jul - Sep 2025'!G12+'Oct - Dec 2025'!G11</f>
        <v>0</v>
      </c>
      <c r="D6" s="53">
        <f>'Apr - Jun 2025'!H14+'Jul - Sep 2025'!H12+'Oct - Dec 2025'!H11</f>
        <v>333.2</v>
      </c>
      <c r="E6" s="53">
        <f>'Apr - Jun 2025'!I14+'Jul - Sep 2025'!I12+'Oct - Dec 2025'!I11</f>
        <v>47.55</v>
      </c>
      <c r="F6" s="53">
        <f>'Apr - Jun 2025'!J14+'Jul - Sep 2025'!J12+'Oct - Dec 2025'!J11</f>
        <v>0</v>
      </c>
      <c r="G6" s="53">
        <f>'Apr - Jun 2025'!K14+'Jul - Sep 2025'!K12+'Oct - Dec 2025'!K11</f>
        <v>12</v>
      </c>
      <c r="H6" s="53">
        <f>'Apr - Jun 2025'!L14+'Jul - Sep 2025'!L12+'Oct - Dec 2025'!L11</f>
        <v>0</v>
      </c>
      <c r="I6" s="83">
        <f>'Apr - Jun 2025'!M14+'Jul - Sep 2025'!M12+'Oct - Dec 2025'!M11</f>
        <v>392.75</v>
      </c>
      <c r="J6" s="86"/>
      <c r="K6" s="86"/>
      <c r="L6"/>
      <c r="M6"/>
    </row>
    <row r="7" spans="1:13" ht="14.25" hidden="1" x14ac:dyDescent="0.45">
      <c r="A7" s="84"/>
      <c r="B7" s="50"/>
      <c r="C7" s="53"/>
      <c r="D7" s="53"/>
      <c r="E7" s="53"/>
      <c r="F7" s="53"/>
      <c r="G7" s="53"/>
      <c r="H7" s="53"/>
      <c r="I7" s="83"/>
      <c r="J7" s="86"/>
      <c r="K7" s="86"/>
      <c r="L7"/>
      <c r="M7"/>
    </row>
    <row r="8" spans="1:13" ht="14.25" x14ac:dyDescent="0.45">
      <c r="A8" s="84" t="s">
        <v>21</v>
      </c>
      <c r="B8" s="50" t="s">
        <v>83</v>
      </c>
      <c r="C8" s="53">
        <f>'Apr - Jun 2025'!G19+'Jul - Sep 2025'!G15+'Oct - Dec 2025'!G13</f>
        <v>0</v>
      </c>
      <c r="D8" s="53">
        <f>'Apr - Jun 2025'!H19+'Jul - Sep 2025'!H15+'Oct - Dec 2025'!H13</f>
        <v>376.58</v>
      </c>
      <c r="E8" s="53">
        <f>'Apr - Jun 2025'!I19+'Jul - Sep 2025'!I15+'Oct - Dec 2025'!I13</f>
        <v>0</v>
      </c>
      <c r="F8" s="53">
        <f>'Apr - Jun 2025'!J19+'Jul - Sep 2025'!J15+'Oct - Dec 2025'!J13</f>
        <v>10.99</v>
      </c>
      <c r="G8" s="53">
        <f>'Apr - Jun 2025'!K19+'Jul - Sep 2025'!K15+'Oct - Dec 2025'!K13</f>
        <v>310.45000000000005</v>
      </c>
      <c r="H8" s="53">
        <f>'Apr - Jun 2025'!L19+'Jul - Sep 2025'!L15+'Oct - Dec 2025'!L13</f>
        <v>0</v>
      </c>
      <c r="I8" s="83">
        <f>'Apr - Jun 2025'!M19+'Jul - Sep 2025'!M15+'Oct - Dec 2025'!M13</f>
        <v>698.02</v>
      </c>
      <c r="J8" s="86"/>
      <c r="K8" s="86"/>
      <c r="L8"/>
      <c r="M8"/>
    </row>
    <row r="9" spans="1:13" ht="14.25" x14ac:dyDescent="0.45">
      <c r="A9" s="84" t="s">
        <v>58</v>
      </c>
      <c r="B9" s="50" t="s">
        <v>83</v>
      </c>
      <c r="C9" s="53">
        <f>'Apr - Jun 2025'!G22+'Jul - Sep 2025'!G18+'Oct - Dec 2025'!G17</f>
        <v>1203.7</v>
      </c>
      <c r="D9" s="53">
        <f>'Apr - Jun 2025'!H22+'Jul - Sep 2025'!H18+'Oct - Dec 2025'!H17</f>
        <v>34.4</v>
      </c>
      <c r="E9" s="53">
        <f>'Apr - Jun 2025'!I22+'Jul - Sep 2025'!I18+'Oct - Dec 2025'!I17</f>
        <v>38.4</v>
      </c>
      <c r="F9" s="53">
        <f>'Apr - Jun 2025'!J22+'Jul - Sep 2025'!J18+'Oct - Dec 2025'!J17</f>
        <v>0</v>
      </c>
      <c r="G9" s="53">
        <f>'Apr - Jun 2025'!K22+'Jul - Sep 2025'!K18+'Oct - Dec 2025'!K17</f>
        <v>1488.54</v>
      </c>
      <c r="H9" s="53">
        <f>'Apr - Jun 2025'!L22+'Jul - Sep 2025'!L18+'Oct - Dec 2025'!L17</f>
        <v>0</v>
      </c>
      <c r="I9" s="83">
        <f>'Apr - Jun 2025'!M22+'Jul - Sep 2025'!M18+'Oct - Dec 2025'!M17</f>
        <v>2765.04</v>
      </c>
      <c r="J9" s="86"/>
      <c r="K9" s="86"/>
      <c r="L9"/>
      <c r="M9"/>
    </row>
    <row r="10" spans="1:13" ht="14.25" x14ac:dyDescent="0.45">
      <c r="A10" s="84" t="s">
        <v>23</v>
      </c>
      <c r="B10" s="50" t="s">
        <v>83</v>
      </c>
      <c r="C10" s="53">
        <f>'Apr - Jun 2025'!G24+'Jul - Sep 2025'!G20+'Oct - Dec 2025'!G19</f>
        <v>0</v>
      </c>
      <c r="D10" s="53">
        <f>'Apr - Jun 2025'!H24+'Jul - Sep 2025'!H20+'Oct - Dec 2025'!H19</f>
        <v>135.4</v>
      </c>
      <c r="E10" s="53">
        <f>'Apr - Jun 2025'!I24+'Jul - Sep 2025'!I20+'Oct - Dec 2025'!I19</f>
        <v>7.4</v>
      </c>
      <c r="F10" s="53">
        <f>'Apr - Jun 2025'!J24+'Jul - Sep 2025'!J20+'Oct - Dec 2025'!J19</f>
        <v>13.35</v>
      </c>
      <c r="G10" s="53">
        <f>'Apr - Jun 2025'!K24+'Jul - Sep 2025'!K20+'Oct - Dec 2025'!K19</f>
        <v>145.80000000000001</v>
      </c>
      <c r="H10" s="53">
        <f>'Apr - Jun 2025'!L24+'Jul - Sep 2025'!L20+'Oct - Dec 2025'!L19</f>
        <v>0</v>
      </c>
      <c r="I10" s="83">
        <f>'Apr - Jun 2025'!M24+'Jul - Sep 2025'!M20+'Oct - Dec 2025'!M19</f>
        <v>301.95000000000005</v>
      </c>
      <c r="J10" s="86"/>
      <c r="K10" s="86"/>
      <c r="L10"/>
      <c r="M10"/>
    </row>
    <row r="11" spans="1:13" ht="14.25" x14ac:dyDescent="0.45">
      <c r="A11" s="84" t="s">
        <v>60</v>
      </c>
      <c r="B11" s="50" t="s">
        <v>83</v>
      </c>
      <c r="C11" s="53">
        <f>'Jul - Sep 2025'!G22+'Oct - Dec 2025'!G22</f>
        <v>740.32</v>
      </c>
      <c r="D11" s="53">
        <f>'Jul - Sep 2025'!H22+'Oct - Dec 2025'!H22</f>
        <v>21.700000000000003</v>
      </c>
      <c r="E11" s="53">
        <f>'Jul - Sep 2025'!I22+'Oct - Dec 2025'!I22</f>
        <v>89.31</v>
      </c>
      <c r="F11" s="53">
        <f>'Jul - Sep 2025'!J22+'Oct - Dec 2025'!J22</f>
        <v>0</v>
      </c>
      <c r="G11" s="53">
        <f>'Jul - Sep 2025'!K22+'Oct - Dec 2025'!K22</f>
        <v>157.58000000000001</v>
      </c>
      <c r="H11" s="53">
        <f>'Jul - Sep 2025'!L22+'Oct - Dec 2025'!L22</f>
        <v>0</v>
      </c>
      <c r="I11" s="83">
        <f>'Jul - Sep 2025'!M22+'Oct - Dec 2025'!M22</f>
        <v>1008.9100000000001</v>
      </c>
      <c r="J11" s="86"/>
      <c r="K11" s="86"/>
      <c r="L11"/>
      <c r="M11"/>
    </row>
    <row r="12" spans="1:13" ht="14.25" x14ac:dyDescent="0.45">
      <c r="A12" s="84" t="s">
        <v>61</v>
      </c>
      <c r="B12" s="50" t="s">
        <v>83</v>
      </c>
      <c r="C12" s="53">
        <f>'Apr - Jun 2025'!G27+'Jul - Sep 2025'!G26+'Oct - Dec 2025'!G24</f>
        <v>0</v>
      </c>
      <c r="D12" s="53">
        <f>'Apr - Jun 2025'!H27+'Jul - Sep 2025'!H26+'Oct - Dec 2025'!H24</f>
        <v>400.5</v>
      </c>
      <c r="E12" s="53">
        <f>'Apr - Jun 2025'!I27+'Jul - Sep 2025'!I26+'Oct - Dec 2025'!I24</f>
        <v>0</v>
      </c>
      <c r="F12" s="53">
        <f>'Apr - Jun 2025'!J27+'Jul - Sep 2025'!J26+'Oct - Dec 2025'!J24</f>
        <v>0</v>
      </c>
      <c r="G12" s="53">
        <f>'Apr - Jun 2025'!K27+'Jul - Sep 2025'!K26+'Oct - Dec 2025'!K24</f>
        <v>861.16000000000008</v>
      </c>
      <c r="H12" s="53">
        <f>'Apr - Jun 2025'!L27+'Jul - Sep 2025'!L26+'Oct - Dec 2025'!L24</f>
        <v>0</v>
      </c>
      <c r="I12" s="83">
        <f>'Apr - Jun 2025'!M27+'Jul - Sep 2025'!M26+'Oct - Dec 2025'!M24</f>
        <v>1261.6600000000001</v>
      </c>
      <c r="J12" s="86"/>
      <c r="K12" s="86"/>
      <c r="L12"/>
      <c r="M12"/>
    </row>
    <row r="13" spans="1:13" ht="14.25" x14ac:dyDescent="0.45">
      <c r="A13" s="84" t="s">
        <v>62</v>
      </c>
      <c r="B13" s="50" t="s">
        <v>83</v>
      </c>
      <c r="C13" s="53">
        <f>'Jul - Sep 2025'!G28+'Oct - Dec 2025'!G26</f>
        <v>0</v>
      </c>
      <c r="D13" s="53">
        <f>'Jul - Sep 2025'!H28+'Oct - Dec 2025'!H26</f>
        <v>0</v>
      </c>
      <c r="E13" s="53">
        <f>'Jul - Sep 2025'!I28+'Oct - Dec 2025'!I26</f>
        <v>0</v>
      </c>
      <c r="F13" s="53">
        <f>'Jul - Sep 2025'!J28+'Oct - Dec 2025'!J26</f>
        <v>0</v>
      </c>
      <c r="G13" s="53">
        <f>'Jul - Sep 2025'!K28+'Oct - Dec 2025'!K26</f>
        <v>0</v>
      </c>
      <c r="H13" s="53">
        <f>'Jul - Sep 2025'!L28+'Oct - Dec 2025'!L26</f>
        <v>0</v>
      </c>
      <c r="I13" s="83">
        <f>'Jul - Sep 2025'!M28+'Oct - Dec 2025'!M26</f>
        <v>0</v>
      </c>
      <c r="J13" s="90"/>
      <c r="K13" s="86"/>
      <c r="L13"/>
      <c r="M13"/>
    </row>
    <row r="14" spans="1:13" ht="14.25" x14ac:dyDescent="0.45">
      <c r="A14" s="84" t="s">
        <v>63</v>
      </c>
      <c r="B14" s="50" t="s">
        <v>83</v>
      </c>
      <c r="C14" s="53">
        <f>'Jul - Sep 2025'!G32+'Oct - Dec 2025'!G28</f>
        <v>0</v>
      </c>
      <c r="D14" s="53">
        <f>'Jul - Sep 2025'!H32+'Oct - Dec 2025'!H28</f>
        <v>350.2</v>
      </c>
      <c r="E14" s="53">
        <f>'Jul - Sep 2025'!I32+'Oct - Dec 2025'!I28</f>
        <v>0</v>
      </c>
      <c r="F14" s="53">
        <f>'Jul - Sep 2025'!J32+'Oct - Dec 2025'!J28</f>
        <v>0</v>
      </c>
      <c r="G14" s="53">
        <f>'Jul - Sep 2025'!K32+'Oct - Dec 2025'!K28</f>
        <v>0</v>
      </c>
      <c r="H14" s="53">
        <f>'Jul - Sep 2025'!L32+'Oct - Dec 2025'!L28</f>
        <v>0</v>
      </c>
      <c r="I14" s="83">
        <f>'Jul - Sep 2025'!M32+'Oct - Dec 2025'!M28</f>
        <v>350.2</v>
      </c>
      <c r="J14" s="90"/>
      <c r="K14" s="86"/>
      <c r="L14"/>
      <c r="M14"/>
    </row>
    <row r="15" spans="1:13" ht="14.25" x14ac:dyDescent="0.45">
      <c r="A15" s="84" t="s">
        <v>26</v>
      </c>
      <c r="B15" s="50" t="s">
        <v>83</v>
      </c>
      <c r="C15" s="53">
        <f>'Apr - Jun 2025'!G33+'Jul - Sep 2025'!G40+'Oct - Dec 2025'!G34</f>
        <v>0</v>
      </c>
      <c r="D15" s="53">
        <f>'Apr - Jun 2025'!H33+'Jul - Sep 2025'!H40+'Oct - Dec 2025'!H34</f>
        <v>198.76999999999998</v>
      </c>
      <c r="E15" s="53">
        <f>'Apr - Jun 2025'!I33+'Jul - Sep 2025'!I40+'Oct - Dec 2025'!I34</f>
        <v>0</v>
      </c>
      <c r="F15" s="53">
        <f>'Apr - Jun 2025'!J33+'Jul - Sep 2025'!J40+'Oct - Dec 2025'!J34</f>
        <v>0</v>
      </c>
      <c r="G15" s="53">
        <f>'Apr - Jun 2025'!K33+'Jul - Sep 2025'!K40+'Oct - Dec 2025'!K34</f>
        <v>0</v>
      </c>
      <c r="H15" s="53">
        <f>'Apr - Jun 2025'!L33+'Jul - Sep 2025'!L40+'Oct - Dec 2025'!L34</f>
        <v>0</v>
      </c>
      <c r="I15" s="83">
        <f>'Apr - Jun 2025'!M33+'Jul - Sep 2025'!M40+'Oct - Dec 2025'!M34</f>
        <v>198.76999999999998</v>
      </c>
      <c r="J15" s="90"/>
      <c r="K15" s="86"/>
      <c r="L15"/>
      <c r="M15"/>
    </row>
    <row r="16" spans="1:13" ht="14.25" x14ac:dyDescent="0.45">
      <c r="A16" s="84" t="s">
        <v>25</v>
      </c>
      <c r="B16" s="50" t="s">
        <v>83</v>
      </c>
      <c r="C16" s="53">
        <f>'Apr - Jun 2025'!G30+'Jul - Sep 2025'!G36+'Oct - Dec 2025'!G31</f>
        <v>0</v>
      </c>
      <c r="D16" s="53">
        <f>'Apr - Jun 2025'!H30+'Jul - Sep 2025'!H36+'Oct - Dec 2025'!H31</f>
        <v>270.3</v>
      </c>
      <c r="E16" s="53">
        <f>'Apr - Jun 2025'!I30+'Jul - Sep 2025'!I36+'Oct - Dec 2025'!I31</f>
        <v>51.120000000000005</v>
      </c>
      <c r="F16" s="53">
        <f>'Apr - Jun 2025'!J30+'Jul - Sep 2025'!J36+'Oct - Dec 2025'!J31</f>
        <v>0</v>
      </c>
      <c r="G16" s="53">
        <f>'Apr - Jun 2025'!K30+'Jul - Sep 2025'!K36+'Oct - Dec 2025'!K31</f>
        <v>153.30000000000001</v>
      </c>
      <c r="H16" s="53">
        <f>'Apr - Jun 2025'!L30+'Jul - Sep 2025'!L36+'Oct - Dec 2025'!L31</f>
        <v>0</v>
      </c>
      <c r="I16" s="83">
        <f>'Apr - Jun 2025'!M30+'Jul - Sep 2025'!M36+'Oct - Dec 2025'!M31</f>
        <v>474.71999999999997</v>
      </c>
      <c r="J16" s="91"/>
      <c r="K16" s="86"/>
      <c r="L16"/>
      <c r="M16"/>
    </row>
    <row r="17" spans="1:13" ht="14.25" x14ac:dyDescent="0.45">
      <c r="A17" s="82" t="s">
        <v>85</v>
      </c>
      <c r="B17" s="52" t="s">
        <v>72</v>
      </c>
      <c r="C17" s="53">
        <f>'Apr - Jun 2025'!G43+'Jul - Sep 2025'!G80+'Oct - Dec 2025'!G59</f>
        <v>0</v>
      </c>
      <c r="D17" s="53">
        <f>'Apr - Jun 2025'!H43+'Jul - Sep 2025'!H80+'Oct - Dec 2025'!H59</f>
        <v>667.8</v>
      </c>
      <c r="E17" s="53">
        <f>'Apr - Jun 2025'!I43+'Jul - Sep 2025'!I80+'Oct - Dec 2025'!I59</f>
        <v>0</v>
      </c>
      <c r="F17" s="53">
        <f>'Apr - Jun 2025'!J43+'Jul - Sep 2025'!J80+'Oct - Dec 2025'!J59</f>
        <v>0</v>
      </c>
      <c r="G17" s="53">
        <f>'Apr - Jun 2025'!K43+'Jul - Sep 2025'!K80+'Oct - Dec 2025'!K59</f>
        <v>17</v>
      </c>
      <c r="H17" s="53">
        <f>'Apr - Jun 2025'!L43+'Jul - Sep 2025'!L80+'Oct - Dec 2025'!L59</f>
        <v>0</v>
      </c>
      <c r="I17" s="83">
        <f>'Apr - Jun 2025'!M43+'Jul - Sep 2025'!M80+'Oct - Dec 2025'!M59</f>
        <v>684.8</v>
      </c>
      <c r="J17" s="90"/>
      <c r="K17" s="86"/>
      <c r="L17"/>
      <c r="M17"/>
    </row>
    <row r="18" spans="1:13" ht="14.25" x14ac:dyDescent="0.45">
      <c r="A18" s="84" t="s">
        <v>30</v>
      </c>
      <c r="B18" s="50" t="s">
        <v>86</v>
      </c>
      <c r="C18" s="35">
        <f>'Apr - Jun 2025'!G52+'Jul - Sep 2025'!G47+'Oct - Dec 2025'!G39</f>
        <v>0</v>
      </c>
      <c r="D18" s="35">
        <f>'Apr - Jun 2025'!H52+'Jul - Sep 2025'!H47+'Oct - Dec 2025'!H39</f>
        <v>1515</v>
      </c>
      <c r="E18" s="35">
        <f>'Apr - Jun 2025'!I52+'Jul - Sep 2025'!I47+'Oct - Dec 2025'!I39</f>
        <v>45.9</v>
      </c>
      <c r="F18" s="35">
        <f>'Apr - Jun 2025'!J52+'Jul - Sep 2025'!J47+'Oct - Dec 2025'!J39</f>
        <v>15.2</v>
      </c>
      <c r="G18" s="35">
        <f>'Apr - Jun 2025'!K52+'Jul - Sep 2025'!K47+'Oct - Dec 2025'!K39</f>
        <v>25.990000000000002</v>
      </c>
      <c r="H18" s="35">
        <f>'Apr - Jun 2025'!L52+'Jul - Sep 2025'!L47+'Oct - Dec 2025'!L39</f>
        <v>0</v>
      </c>
      <c r="I18" s="95">
        <f>'Apr - Jun 2025'!M52+'Jul - Sep 2025'!M47+'Oct - Dec 2025'!M39</f>
        <v>1602.09</v>
      </c>
      <c r="J18" s="92"/>
      <c r="K18" s="86"/>
      <c r="L18"/>
      <c r="M18"/>
    </row>
    <row r="19" spans="1:13" x14ac:dyDescent="0.35">
      <c r="A19" s="84" t="s">
        <v>87</v>
      </c>
      <c r="B19" s="50" t="s">
        <v>86</v>
      </c>
      <c r="C19" s="53">
        <f>'Apr - Jun 2025'!G69+'Jul - Sep 2025'!G62+'Oct - Dec 2025'!G49</f>
        <v>0</v>
      </c>
      <c r="D19" s="53">
        <f>'Apr - Jun 2025'!H69+'Jul - Sep 2025'!H62+'Oct - Dec 2025'!H49</f>
        <v>4103.55</v>
      </c>
      <c r="E19" s="53">
        <f>'Apr - Jun 2025'!I69+'Jul - Sep 2025'!I62+'Oct - Dec 2025'!I49</f>
        <v>35.43</v>
      </c>
      <c r="F19" s="53">
        <f>'Apr - Jun 2025'!J69+'Jul - Sep 2025'!J62+'Oct - Dec 2025'!J49</f>
        <v>8</v>
      </c>
      <c r="G19" s="53">
        <f>'Apr - Jun 2025'!K69+'Jul - Sep 2025'!K62+'Oct - Dec 2025'!K49</f>
        <v>2374.88</v>
      </c>
      <c r="H19" s="53">
        <f>'Apr - Jun 2025'!L69+'Jul - Sep 2025'!L62+'Oct - Dec 2025'!L49</f>
        <v>398.8</v>
      </c>
      <c r="I19" s="83">
        <f>'Apr - Jun 2025'!M69+'Jul - Sep 2025'!M62+'Oct - Dec 2025'!M49</f>
        <v>6920.6600000000008</v>
      </c>
      <c r="J19" s="92"/>
      <c r="K19" s="86"/>
    </row>
    <row r="20" spans="1:13" x14ac:dyDescent="0.35">
      <c r="A20" s="84" t="s">
        <v>38</v>
      </c>
      <c r="B20" s="52" t="s">
        <v>88</v>
      </c>
      <c r="C20" s="53">
        <f>'Apr - Jun 2025'!G83+'Jul - Sep 2025'!G91+'Oct - Dec 2025'!G70</f>
        <v>4427.21</v>
      </c>
      <c r="D20" s="53">
        <f>'Apr - Jun 2025'!H83+'Jul - Sep 2025'!H91+'Oct - Dec 2025'!H70</f>
        <v>67.099999999999994</v>
      </c>
      <c r="E20" s="53">
        <f>'Apr - Jun 2025'!I83+'Jul - Sep 2025'!I91+'Oct - Dec 2025'!I70</f>
        <v>735.34999999999991</v>
      </c>
      <c r="F20" s="53">
        <f>'Apr - Jun 2025'!J83+'Jul - Sep 2025'!J91+'Oct - Dec 2025'!J70</f>
        <v>51.1</v>
      </c>
      <c r="G20" s="53">
        <f>'Apr - Jun 2025'!K83+'Jul - Sep 2025'!K91+'Oct - Dec 2025'!K70</f>
        <v>3170.5</v>
      </c>
      <c r="H20" s="53">
        <f>'Apr - Jun 2025'!L83+'Jul - Sep 2025'!L91+'Oct - Dec 2025'!L70</f>
        <v>125.13</v>
      </c>
      <c r="I20" s="83">
        <f>'Apr - Jun 2025'!M83+'Jul - Sep 2025'!M91+'Oct - Dec 2025'!M70</f>
        <v>8576.39</v>
      </c>
      <c r="J20" s="92"/>
      <c r="K20" s="86"/>
    </row>
    <row r="21" spans="1:13" x14ac:dyDescent="0.35">
      <c r="A21" s="93" t="s">
        <v>41</v>
      </c>
      <c r="B21" s="50" t="s">
        <v>86</v>
      </c>
      <c r="C21" s="53">
        <f>'Apr - Jun 2025'!G89+'Jul - Sep 2025'!G71+'Oct - Dec 2025'!G56</f>
        <v>0</v>
      </c>
      <c r="D21" s="53">
        <f>'Apr - Jun 2025'!H89+'Jul - Sep 2025'!H71+'Oct - Dec 2025'!H56</f>
        <v>340.70000000000005</v>
      </c>
      <c r="E21" s="53">
        <f>'Apr - Jun 2025'!I89+'Jul - Sep 2025'!I71+'Oct - Dec 2025'!I56</f>
        <v>159</v>
      </c>
      <c r="F21" s="53">
        <f>'Apr - Jun 2025'!J89+'Jul - Sep 2025'!J71+'Oct - Dec 2025'!J56</f>
        <v>76.8</v>
      </c>
      <c r="G21" s="53">
        <f>'Apr - Jun 2025'!K89+'Jul - Sep 2025'!K71+'Oct - Dec 2025'!K56</f>
        <v>5.2</v>
      </c>
      <c r="H21" s="53">
        <f>'Apr - Jun 2025'!L89+'Jul - Sep 2025'!L71+'Oct - Dec 2025'!L56</f>
        <v>416.45</v>
      </c>
      <c r="I21" s="83">
        <f>'Apr - Jun 2025'!M89+'Jul - Sep 2025'!M71+'Oct - Dec 2025'!M56</f>
        <v>998.15000000000009</v>
      </c>
    </row>
    <row r="22" spans="1:13" x14ac:dyDescent="0.35">
      <c r="A22" s="60" t="s">
        <v>89</v>
      </c>
      <c r="B22" s="61"/>
      <c r="C22" s="62">
        <f t="shared" ref="C22:I22" si="0">SUM(C3:C21)</f>
        <v>6680.99</v>
      </c>
      <c r="D22" s="62">
        <f t="shared" si="0"/>
        <v>9554.3000000000011</v>
      </c>
      <c r="E22" s="62">
        <f t="shared" si="0"/>
        <v>1209.46</v>
      </c>
      <c r="F22" s="62">
        <f t="shared" si="0"/>
        <v>175.44</v>
      </c>
      <c r="G22" s="62">
        <f t="shared" si="0"/>
        <v>9651.59</v>
      </c>
      <c r="H22" s="62">
        <f t="shared" si="0"/>
        <v>940.38000000000011</v>
      </c>
      <c r="I22" s="62">
        <f>SUM(I3:I21)</f>
        <v>28212.16</v>
      </c>
    </row>
    <row r="23" spans="1:13" ht="13.9" thickBot="1" x14ac:dyDescent="0.4"/>
    <row r="24" spans="1:13" ht="13.9" thickBot="1" x14ac:dyDescent="0.4">
      <c r="C24" s="63"/>
      <c r="D24" s="63"/>
      <c r="E24" s="63"/>
      <c r="F24" s="63"/>
      <c r="G24" s="63"/>
      <c r="H24" s="63"/>
      <c r="I24" s="64"/>
    </row>
    <row r="25" spans="1:13" ht="25.5" x14ac:dyDescent="0.35">
      <c r="B25" s="65"/>
      <c r="C25" s="66" t="s">
        <v>7</v>
      </c>
      <c r="D25" s="67" t="s">
        <v>8</v>
      </c>
      <c r="E25" s="67" t="s">
        <v>80</v>
      </c>
      <c r="F25" s="67" t="s">
        <v>10</v>
      </c>
      <c r="G25" s="67" t="s">
        <v>81</v>
      </c>
      <c r="H25" s="67" t="s">
        <v>12</v>
      </c>
      <c r="I25" s="68" t="s">
        <v>13</v>
      </c>
    </row>
    <row r="26" spans="1:13" x14ac:dyDescent="0.35">
      <c r="B26" s="69" t="s">
        <v>48</v>
      </c>
      <c r="C26" s="70">
        <f t="shared" ref="C26:I26" si="1">SUM(C3:C16)</f>
        <v>2253.7800000000002</v>
      </c>
      <c r="D26" s="70">
        <f t="shared" si="1"/>
        <v>2860.15</v>
      </c>
      <c r="E26" s="70">
        <f t="shared" si="1"/>
        <v>233.78</v>
      </c>
      <c r="F26" s="70">
        <f t="shared" si="1"/>
        <v>24.34</v>
      </c>
      <c r="G26" s="70">
        <f t="shared" si="1"/>
        <v>4058.0200000000004</v>
      </c>
      <c r="H26" s="70">
        <f t="shared" si="1"/>
        <v>0</v>
      </c>
      <c r="I26" s="70">
        <f>SUM(I3:I16)</f>
        <v>9430.07</v>
      </c>
      <c r="J26" s="86"/>
      <c r="K26" s="86"/>
    </row>
    <row r="27" spans="1:13" x14ac:dyDescent="0.35">
      <c r="B27" s="69" t="s">
        <v>90</v>
      </c>
      <c r="C27" s="70">
        <f t="shared" ref="C27:I27" si="2">SUM(C17:C21)</f>
        <v>4427.21</v>
      </c>
      <c r="D27" s="70">
        <f t="shared" si="2"/>
        <v>6694.1500000000005</v>
      </c>
      <c r="E27" s="70">
        <f t="shared" si="2"/>
        <v>975.68</v>
      </c>
      <c r="F27" s="70">
        <f t="shared" si="2"/>
        <v>151.1</v>
      </c>
      <c r="G27" s="70">
        <f t="shared" si="2"/>
        <v>5593.57</v>
      </c>
      <c r="H27" s="70">
        <f t="shared" si="2"/>
        <v>940.38000000000011</v>
      </c>
      <c r="I27" s="70">
        <f>SUM(I17:I21)</f>
        <v>18782.090000000004</v>
      </c>
      <c r="J27" s="86"/>
      <c r="K27" s="86"/>
    </row>
    <row r="28" spans="1:13" x14ac:dyDescent="0.35">
      <c r="B28" s="71" t="s">
        <v>50</v>
      </c>
      <c r="C28" s="72">
        <f>SUM(C26:C27)</f>
        <v>6680.99</v>
      </c>
      <c r="D28" s="72">
        <f>SUM(D26:D27)</f>
        <v>9554.3000000000011</v>
      </c>
      <c r="E28" s="72">
        <f t="shared" ref="E28:H28" si="3">SUM(E26:E27)</f>
        <v>1209.46</v>
      </c>
      <c r="F28" s="72">
        <f t="shared" si="3"/>
        <v>175.44</v>
      </c>
      <c r="G28" s="72">
        <f t="shared" si="3"/>
        <v>9651.59</v>
      </c>
      <c r="H28" s="72">
        <f t="shared" si="3"/>
        <v>940.38000000000011</v>
      </c>
      <c r="I28" s="73">
        <f>SUM(C28:H28)</f>
        <v>28212.16</v>
      </c>
      <c r="J28" s="86"/>
    </row>
    <row r="29" spans="1:13" ht="13.9" thickBot="1" x14ac:dyDescent="0.4">
      <c r="B29" s="74" t="s">
        <v>91</v>
      </c>
      <c r="C29" s="75">
        <f t="shared" ref="C29:H29" si="4">SUM(C28:C28)</f>
        <v>6680.99</v>
      </c>
      <c r="D29" s="75">
        <f>SUM(D28:D28)</f>
        <v>9554.3000000000011</v>
      </c>
      <c r="E29" s="75">
        <f t="shared" si="4"/>
        <v>1209.46</v>
      </c>
      <c r="F29" s="75">
        <f t="shared" si="4"/>
        <v>175.44</v>
      </c>
      <c r="G29" s="75">
        <f t="shared" si="4"/>
        <v>9651.59</v>
      </c>
      <c r="H29" s="75">
        <f t="shared" si="4"/>
        <v>940.38000000000011</v>
      </c>
      <c r="I29" s="76">
        <f>SUM(C29:H29)</f>
        <v>28212.16</v>
      </c>
      <c r="J29" s="86"/>
      <c r="K29" s="86"/>
    </row>
    <row r="30" spans="1:13" x14ac:dyDescent="0.35">
      <c r="C30" s="86"/>
      <c r="I30" s="86"/>
    </row>
    <row r="31" spans="1:13" x14ac:dyDescent="0.35">
      <c r="C31" s="86"/>
    </row>
    <row r="32" spans="1:13" x14ac:dyDescent="0.35">
      <c r="C32" s="86"/>
    </row>
  </sheetData>
  <autoFilter ref="A2:I2" xr:uid="{00000000-0009-0000-0000-000004000000}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URL xmlns="http://schemas.microsoft.com/sharepoint/v3">
      <Url xsi:nil="true"/>
      <Description xsi:nil="true"/>
    </URL>
    <Retention_x0020_Date xmlns="87c87ba5-d07f-475d-88c9-dd8ce55494ce" xsi:nil="true"/>
    <_dlc_DocId xmlns="da565c07-dda8-49d0-af77-97162e211c3a">AD75TJCKWPSD-255675493-61648</_dlc_DocId>
    <_dlc_DocIdUrl xmlns="da565c07-dda8-49d0-af77-97162e211c3a">
      <Url>https://htagovuk.sharepoint.com/sites/edrms/groups/_layouts/15/DocIdRedir.aspx?ID=AD75TJCKWPSD-255675493-61648</Url>
      <Description>AD75TJCKWPSD-255675493-61648</Description>
    </_dlc_DocIdUrl>
    <TaxCatchAll xmlns="da565c07-dda8-49d0-af77-97162e211c3a" xsi:nil="true"/>
    <lcf76f155ced4ddcb4097134ff3c332f xmlns="87c87ba5-d07f-475d-88c9-dd8ce55494ce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5f37652a8cd062696ac266d59d190f1f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ef8b8c0885ccf63f740f05d32bb6cf9c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813D2-7666-4150-9241-06B49551B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BE0F7-13D2-4445-A1FF-937AC18825B5}">
  <ds:schemaRefs>
    <ds:schemaRef ds:uri="http://schemas.microsoft.com/office/2006/metadata/properties"/>
    <ds:schemaRef ds:uri="http://schemas.microsoft.com/office/infopath/2007/PartnerControls"/>
    <ds:schemaRef ds:uri="87c87ba5-d07f-475d-88c9-dd8ce55494ce"/>
    <ds:schemaRef ds:uri="http://schemas.microsoft.com/sharepoint/v3"/>
    <ds:schemaRef ds:uri="da565c07-dda8-49d0-af77-97162e211c3a"/>
  </ds:schemaRefs>
</ds:datastoreItem>
</file>

<file path=customXml/itemProps3.xml><?xml version="1.0" encoding="utf-8"?>
<ds:datastoreItem xmlns:ds="http://schemas.openxmlformats.org/officeDocument/2006/customXml" ds:itemID="{332D2406-9DB2-42FC-9201-6DF9C48972A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11E497-C34D-47CD-B93E-FFFA23A441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- Jun 2025</vt:lpstr>
      <vt:lpstr>Jul - Sep 2025</vt:lpstr>
      <vt:lpstr>Oct - Dec 2025</vt:lpstr>
      <vt:lpstr>Summary 2025-26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Ashiwaju</dc:creator>
  <cp:keywords/>
  <dc:description/>
  <cp:lastModifiedBy>Alina Iljina</cp:lastModifiedBy>
  <cp:revision/>
  <dcterms:created xsi:type="dcterms:W3CDTF">2018-02-13T11:20:13Z</dcterms:created>
  <dcterms:modified xsi:type="dcterms:W3CDTF">2026-01-12T16:27:05Z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ContentTypeId">
    <vt:lpwstr>0x01010070FA452D68FE2C4C857151ED38B1EED91E002C69A7140A00C940AADD0359F6E04EDB</vt:lpwstr>
  </property>
  <property fmtid="{D5CDD505-2E9C-101B-9397-08002B2CF9AE}" pid="9" name="_dlc_DocIdItemGuid">
    <vt:lpwstr>ee6e5fa6-c61d-4999-81e4-68df3a14bfcf</vt:lpwstr>
  </property>
  <property fmtid="{D5CDD505-2E9C-101B-9397-08002B2CF9AE}" pid="10" name="MediaServiceImageTags">
    <vt:lpwstr/>
  </property>
</Properties>
</file>