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Finance/Finance 2022-23/Month End Schedules 2022-23/Transparency Data/"/>
    </mc:Choice>
  </mc:AlternateContent>
  <xr:revisionPtr revIDLastSave="0" documentId="8_{6FC3A1B8-90F5-4F48-9401-EF0AA2BBEE3E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April-22" sheetId="3" r:id="rId1"/>
    <sheet name="May-22" sheetId="1" r:id="rId2"/>
    <sheet name="June-22" sheetId="2" r:id="rId3"/>
    <sheet name="July -22" sheetId="4" r:id="rId4"/>
    <sheet name="August-22" sheetId="5" r:id="rId5"/>
    <sheet name="Sept-22" sheetId="6" r:id="rId6"/>
    <sheet name="Oct-22" sheetId="8" r:id="rId7"/>
    <sheet name="Nov-22" sheetId="9" r:id="rId8"/>
    <sheet name="Dec-22" sheetId="10" r:id="rId9"/>
    <sheet name="Jan-23" sheetId="11" r:id="rId10"/>
    <sheet name="Feb-23" sheetId="12" r:id="rId11"/>
    <sheet name="Mar-23" sheetId="13" r:id="rId12"/>
  </sheets>
  <definedNames>
    <definedName name="_xlnm._FilterDatabase" localSheetId="0" hidden="1">'April-22'!$C$2:$K$19</definedName>
    <definedName name="_xlnm._FilterDatabase" localSheetId="4" hidden="1">'August-22'!$C$1:$J$26</definedName>
    <definedName name="_xlnm._FilterDatabase" localSheetId="8" hidden="1">'Dec-22'!$C$1:$J$22</definedName>
    <definedName name="_xlnm._FilterDatabase" localSheetId="10" hidden="1">'Feb-23'!$A$1:$K$1</definedName>
    <definedName name="_xlnm._FilterDatabase" localSheetId="9" hidden="1">'Jan-23'!$A$1:$J$1</definedName>
    <definedName name="_xlnm._FilterDatabase" localSheetId="3" hidden="1">'July -22'!$C$1:$J$27</definedName>
    <definedName name="_xlnm._FilterDatabase" localSheetId="2" hidden="1">'June-22'!$C$1:$K$12</definedName>
    <definedName name="_xlnm._FilterDatabase" localSheetId="11" hidden="1">'Mar-23'!$A$1:$L$1</definedName>
    <definedName name="_xlnm._FilterDatabase" localSheetId="1">'May-22'!$C$1:$K$18</definedName>
    <definedName name="_xlnm._FilterDatabase" localSheetId="7" hidden="1">'Nov-22'!$C$1:$J$12</definedName>
    <definedName name="_xlnm._FilterDatabase" localSheetId="6" hidden="1">'Oct-22'!$C$1:$J$17</definedName>
    <definedName name="_xlnm._FilterDatabase" localSheetId="5" hidden="1">'Sept-22'!$C$1:$J$8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0" l="1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2" i="10"/>
  <c r="C12" i="9"/>
  <c r="C11" i="9"/>
  <c r="C10" i="9"/>
  <c r="C9" i="9"/>
  <c r="C8" i="9"/>
  <c r="C7" i="9"/>
  <c r="C6" i="9"/>
  <c r="C5" i="9"/>
  <c r="C4" i="9"/>
  <c r="C3" i="9"/>
  <c r="C2" i="9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2" i="8"/>
  <c r="E8" i="6" l="1"/>
  <c r="C8" i="6"/>
  <c r="E7" i="6"/>
  <c r="C7" i="6"/>
  <c r="E6" i="6"/>
  <c r="C6" i="6"/>
  <c r="E5" i="6"/>
  <c r="C5" i="6"/>
  <c r="E4" i="6"/>
  <c r="C4" i="6"/>
  <c r="E3" i="6"/>
  <c r="C3" i="6"/>
  <c r="E2" i="6"/>
  <c r="C2" i="6"/>
  <c r="E26" i="5"/>
  <c r="C26" i="5"/>
  <c r="E25" i="5"/>
  <c r="C25" i="5"/>
  <c r="E24" i="5"/>
  <c r="C24" i="5"/>
  <c r="E23" i="5"/>
  <c r="C23" i="5"/>
  <c r="E22" i="5"/>
  <c r="C22" i="5"/>
  <c r="E21" i="5"/>
  <c r="C21" i="5"/>
  <c r="E20" i="5"/>
  <c r="C20" i="5"/>
  <c r="E19" i="5"/>
  <c r="C19" i="5"/>
  <c r="E18" i="5"/>
  <c r="C18" i="5"/>
  <c r="E17" i="5"/>
  <c r="C17" i="5"/>
  <c r="E16" i="5"/>
  <c r="C16" i="5"/>
  <c r="E15" i="5"/>
  <c r="C15" i="5"/>
  <c r="E14" i="5"/>
  <c r="C14" i="5"/>
  <c r="E13" i="5"/>
  <c r="C13" i="5"/>
  <c r="E12" i="5"/>
  <c r="C12" i="5"/>
  <c r="E11" i="5"/>
  <c r="C11" i="5"/>
  <c r="E10" i="5"/>
  <c r="C10" i="5"/>
  <c r="E9" i="5"/>
  <c r="C9" i="5"/>
  <c r="E8" i="5"/>
  <c r="C8" i="5"/>
  <c r="E7" i="5"/>
  <c r="C7" i="5"/>
  <c r="E6" i="5"/>
  <c r="C6" i="5"/>
  <c r="E5" i="5"/>
  <c r="C5" i="5"/>
  <c r="E4" i="5"/>
  <c r="C4" i="5"/>
  <c r="E3" i="5"/>
  <c r="C3" i="5"/>
  <c r="E2" i="5"/>
  <c r="C2" i="5"/>
  <c r="E27" i="4"/>
  <c r="C27" i="4"/>
  <c r="E26" i="4"/>
  <c r="C26" i="4"/>
  <c r="E25" i="4"/>
  <c r="C25" i="4"/>
  <c r="E24" i="4"/>
  <c r="C24" i="4"/>
  <c r="E23" i="4"/>
  <c r="C23" i="4"/>
  <c r="E22" i="4"/>
  <c r="C22" i="4"/>
  <c r="E21" i="4"/>
  <c r="C21" i="4"/>
  <c r="E20" i="4"/>
  <c r="C20" i="4"/>
  <c r="E19" i="4"/>
  <c r="C19" i="4"/>
  <c r="E18" i="4"/>
  <c r="C18" i="4"/>
  <c r="E17" i="4"/>
  <c r="C17" i="4"/>
  <c r="E16" i="4"/>
  <c r="C16" i="4"/>
  <c r="E15" i="4"/>
  <c r="C15" i="4"/>
  <c r="E14" i="4"/>
  <c r="C14" i="4"/>
  <c r="E13" i="4"/>
  <c r="C13" i="4"/>
  <c r="E12" i="4"/>
  <c r="C12" i="4"/>
  <c r="E11" i="4"/>
  <c r="C11" i="4"/>
  <c r="E10" i="4"/>
  <c r="C10" i="4"/>
  <c r="E9" i="4"/>
  <c r="C9" i="4"/>
  <c r="E8" i="4"/>
  <c r="C8" i="4"/>
  <c r="E7" i="4"/>
  <c r="C7" i="4"/>
  <c r="E6" i="4"/>
  <c r="C6" i="4"/>
  <c r="E5" i="4"/>
  <c r="C5" i="4"/>
  <c r="E4" i="4"/>
  <c r="C4" i="4"/>
  <c r="E3" i="4"/>
  <c r="C3" i="4"/>
  <c r="E2" i="4"/>
  <c r="C2" i="4"/>
  <c r="C17" i="3" l="1"/>
  <c r="C8" i="3"/>
  <c r="C5" i="3"/>
  <c r="C6" i="3"/>
  <c r="C4" i="3"/>
  <c r="C3" i="3"/>
  <c r="C7" i="3"/>
  <c r="C14" i="3"/>
  <c r="C10" i="3"/>
  <c r="C11" i="3"/>
  <c r="C12" i="3"/>
  <c r="C19" i="3"/>
  <c r="C16" i="3"/>
  <c r="C15" i="3"/>
  <c r="C9" i="3"/>
  <c r="C18" i="3"/>
  <c r="C13" i="3"/>
  <c r="C9" i="2"/>
  <c r="C10" i="2"/>
  <c r="C12" i="2"/>
  <c r="C8" i="2"/>
  <c r="C6" i="2"/>
  <c r="C5" i="2"/>
  <c r="C11" i="2"/>
  <c r="C2" i="2"/>
  <c r="C4" i="2"/>
  <c r="C3" i="2"/>
  <c r="C7" i="2"/>
  <c r="C2" i="1"/>
  <c r="C6" i="1"/>
  <c r="C18" i="1"/>
  <c r="C16" i="1"/>
  <c r="C17" i="1"/>
  <c r="C14" i="1"/>
  <c r="C15" i="1"/>
  <c r="C3" i="1"/>
  <c r="C5" i="1"/>
  <c r="C4" i="1"/>
  <c r="C7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<sst xmlns="http://schemas.openxmlformats.org/spreadsheetml/2006/main" count="2007" uniqueCount="505">
  <si>
    <t>TRX Date</t>
  </si>
  <si>
    <t>Account Description</t>
  </si>
  <si>
    <t>Reference</t>
  </si>
  <si>
    <t>Department</t>
  </si>
  <si>
    <t>Originating TRX Source</t>
  </si>
  <si>
    <t>Originating Document Number</t>
  </si>
  <si>
    <t>Originating Master Name</t>
  </si>
  <si>
    <t>CEOF</t>
  </si>
  <si>
    <t>Agency and Other Temporary Staff Costs - CEO</t>
  </si>
  <si>
    <t>Hire Bus Plan Mge w/c 17/04/22</t>
  </si>
  <si>
    <t>PMTRN00001190</t>
  </si>
  <si>
    <t>1222528</t>
  </si>
  <si>
    <t>Allen Lane</t>
  </si>
  <si>
    <t>Hire Bus Plan Mgr w/c 24/04/22</t>
  </si>
  <si>
    <t>PMTRN00001191</t>
  </si>
  <si>
    <t>1222913</t>
  </si>
  <si>
    <t>Hire Bus Plan Mgr w/c 08/05/22</t>
  </si>
  <si>
    <t>PMTRN00001193</t>
  </si>
  <si>
    <t>1223838</t>
  </si>
  <si>
    <t>Hire Bus Plan Mgr w/c 15/05/22</t>
  </si>
  <si>
    <t>PMTRN00001194</t>
  </si>
  <si>
    <t>1224379</t>
  </si>
  <si>
    <t>Hire Bus Pln Mgr w/c 22/05/22</t>
  </si>
  <si>
    <t>PMTRN00001195</t>
  </si>
  <si>
    <t>1224865</t>
  </si>
  <si>
    <t>Hire Bus Pln Mgr w/c 29/05/22</t>
  </si>
  <si>
    <t>PMTRN00001196</t>
  </si>
  <si>
    <t>1225209</t>
  </si>
  <si>
    <t>Hire Bus Pln Mgr w/c 05/06/22</t>
  </si>
  <si>
    <t>PMTRN00001197</t>
  </si>
  <si>
    <t>1225689</t>
  </si>
  <si>
    <t>Hire Bus Pln Mgr w/c 12/06/202</t>
  </si>
  <si>
    <t>PMTRN00001198</t>
  </si>
  <si>
    <t>1226147</t>
  </si>
  <si>
    <t>Travel and Subsistence - CEO</t>
  </si>
  <si>
    <t>CTM travel March / April 2022</t>
  </si>
  <si>
    <t>PMTRN00001187</t>
  </si>
  <si>
    <t>15637</t>
  </si>
  <si>
    <t>CTM</t>
  </si>
  <si>
    <t>CTM April 2022</t>
  </si>
  <si>
    <t>15889</t>
  </si>
  <si>
    <t>CTM Travl May 2022</t>
  </si>
  <si>
    <t>16097</t>
  </si>
  <si>
    <t>CTM Travel June 2022</t>
  </si>
  <si>
    <t>PMTRN00001201</t>
  </si>
  <si>
    <t>16311</t>
  </si>
  <si>
    <t>Recruitment Costs - CEO</t>
  </si>
  <si>
    <t>Placement Fee EA April 2022</t>
  </si>
  <si>
    <t>439521</t>
  </si>
  <si>
    <t>Huntress Group</t>
  </si>
  <si>
    <t>Placement fee EA April 2022</t>
  </si>
  <si>
    <t>440113</t>
  </si>
  <si>
    <t>Recruitment REGS Project mgr</t>
  </si>
  <si>
    <t>1276403</t>
  </si>
  <si>
    <t>Morgan Hunt</t>
  </si>
  <si>
    <t>Consultancy Costs - CEO</t>
  </si>
  <si>
    <t>Facilitation Board Meeting May</t>
  </si>
  <si>
    <t>1415HTA</t>
  </si>
  <si>
    <t>Everything Is Connected Ltd</t>
  </si>
  <si>
    <t>PSCD</t>
  </si>
  <si>
    <t>Agency &amp; temporary staff - PSCD</t>
  </si>
  <si>
    <t>Hire EA w/e 27/03/22</t>
  </si>
  <si>
    <t>439220</t>
  </si>
  <si>
    <t>Hire EA w/e 31/03/2022</t>
  </si>
  <si>
    <t>439816</t>
  </si>
  <si>
    <t>PMTRN00001189</t>
  </si>
  <si>
    <t>REGS</t>
  </si>
  <si>
    <t>Non Inspection Travel Costs</t>
  </si>
  <si>
    <t>Inspection - Regulation-ROH-IS</t>
  </si>
  <si>
    <t>Consultancy - Regulation</t>
  </si>
  <si>
    <t>Fuller inquiry consultancy</t>
  </si>
  <si>
    <t>INV-1024</t>
  </si>
  <si>
    <t>HLA Consulting</t>
  </si>
  <si>
    <t>RESO</t>
  </si>
  <si>
    <t>DHSC</t>
  </si>
  <si>
    <t>Agency and Other Temporary Staff Costs - Resources</t>
  </si>
  <si>
    <t>Hire Bus Plan mgr w/e 01/04/22</t>
  </si>
  <si>
    <t>1221141</t>
  </si>
  <si>
    <t>Hire Bus Plan Mgr w/e 09/04/22</t>
  </si>
  <si>
    <t>1221594</t>
  </si>
  <si>
    <t>Hire Bus Plan Mgr w/c 10/04/22</t>
  </si>
  <si>
    <t>1222100</t>
  </si>
  <si>
    <t>BC Computing Ltd</t>
  </si>
  <si>
    <t>Development &amp; Consultancy - Resources</t>
  </si>
  <si>
    <t>Coms &amp; Engagement stgy</t>
  </si>
  <si>
    <t>22424</t>
  </si>
  <si>
    <t>Luther Pendragon Ltd</t>
  </si>
  <si>
    <t>Dataflow mapping March 2022</t>
  </si>
  <si>
    <t>INV0475</t>
  </si>
  <si>
    <t>Cloud 21 Limited</t>
  </si>
  <si>
    <t>Legal Costs</t>
  </si>
  <si>
    <t>Fuller Inquiry Legal Advice</t>
  </si>
  <si>
    <t>10182075</t>
  </si>
  <si>
    <t>Bevan Brittan</t>
  </si>
  <si>
    <t>FOI Legal advice</t>
  </si>
  <si>
    <t>BM100148581</t>
  </si>
  <si>
    <t>Blake Morgan LLP</t>
  </si>
  <si>
    <t>Deemed Consent Legal advice</t>
  </si>
  <si>
    <t>UK01-INV-000229292</t>
  </si>
  <si>
    <t>Field Fisher</t>
  </si>
  <si>
    <t>Rent</t>
  </si>
  <si>
    <t>2RP rent amendment Q1-3 202122</t>
  </si>
  <si>
    <t>PMTRN00001188</t>
  </si>
  <si>
    <t>FTI002144</t>
  </si>
  <si>
    <t>Department of Health</t>
  </si>
  <si>
    <t>2RP rent Q1-3 2021-22</t>
  </si>
  <si>
    <t>FTC000147</t>
  </si>
  <si>
    <t>Rates</t>
  </si>
  <si>
    <t>Building Services incl. Security</t>
  </si>
  <si>
    <t>Prepayments</t>
  </si>
  <si>
    <t>Staff Survey 2022 &amp; 2023</t>
  </si>
  <si>
    <t>14650</t>
  </si>
  <si>
    <t>People Insight</t>
  </si>
  <si>
    <t>Exclaimer Cloud 2022/23</t>
  </si>
  <si>
    <t>958577</t>
  </si>
  <si>
    <t>Exclaimer</t>
  </si>
  <si>
    <t>IT support Jun - Aug 2022</t>
  </si>
  <si>
    <t>7005</t>
  </si>
  <si>
    <t>LAN/WAN Jun - Aug 2022</t>
  </si>
  <si>
    <t>7006</t>
  </si>
  <si>
    <t>CRM Support Jun - Aug 2022</t>
  </si>
  <si>
    <t>7007</t>
  </si>
  <si>
    <t>Leased Line Jun - Aug 2022</t>
  </si>
  <si>
    <t>7008</t>
  </si>
  <si>
    <t>Online Training 2022/23</t>
  </si>
  <si>
    <t>604227</t>
  </si>
  <si>
    <t>DeltaNet</t>
  </si>
  <si>
    <t>Deltanet Training 2022/23</t>
  </si>
  <si>
    <t>604228</t>
  </si>
  <si>
    <t>Media monitoring Jun22-May23</t>
  </si>
  <si>
    <t>IN-S104-430926</t>
  </si>
  <si>
    <t>Meltwater (UK) Ltd</t>
  </si>
  <si>
    <t>O365 Licence Annual May 22</t>
  </si>
  <si>
    <t>2341728</t>
  </si>
  <si>
    <t>Trustmarque</t>
  </si>
  <si>
    <t>Clod Fibre Jul - Sept 2022</t>
  </si>
  <si>
    <t>572817</t>
  </si>
  <si>
    <t>hSo</t>
  </si>
  <si>
    <t>Amount</t>
  </si>
  <si>
    <t>Expense Area</t>
  </si>
  <si>
    <t>Expense Description</t>
  </si>
  <si>
    <t>Supplier</t>
  </si>
  <si>
    <t>TRX Source</t>
  </si>
  <si>
    <t>Chief Executives Office</t>
  </si>
  <si>
    <t>Data, Technology and Development Directorate</t>
  </si>
  <si>
    <t>Regulation Directorate</t>
  </si>
  <si>
    <t>Resources Directorate</t>
  </si>
  <si>
    <t>HTA</t>
  </si>
  <si>
    <t>Depart-ment Family</t>
  </si>
  <si>
    <t>Entity</t>
  </si>
  <si>
    <t>Human Tissue Authority</t>
  </si>
  <si>
    <t>Department Family</t>
  </si>
  <si>
    <t>Revenue GIA</t>
  </si>
  <si>
    <t>GIA</t>
  </si>
  <si>
    <t>RCT000000768</t>
  </si>
  <si>
    <t>2RP Rent Jan - Mar 2022</t>
  </si>
  <si>
    <t>FT1001983</t>
  </si>
  <si>
    <t>External Audit</t>
  </si>
  <si>
    <t>National Audit Office</t>
  </si>
  <si>
    <t>NAO Audit 2021/22</t>
  </si>
  <si>
    <t>SIN003289</t>
  </si>
  <si>
    <t>Shared Resources</t>
  </si>
  <si>
    <t>Human Fertilisation &amp; Embryology Authority</t>
  </si>
  <si>
    <t>Shared DoRes Apr-Jun22</t>
  </si>
  <si>
    <t>202078</t>
  </si>
  <si>
    <t>-NHSBT</t>
  </si>
  <si>
    <t>NHSBT</t>
  </si>
  <si>
    <t>NHSBT Assisted Functions Q1</t>
  </si>
  <si>
    <t>964719</t>
  </si>
  <si>
    <t>Ashley Kate HR Ltd</t>
  </si>
  <si>
    <t>recruiment fee HoHR</t>
  </si>
  <si>
    <t>16824</t>
  </si>
  <si>
    <t>Internal Audit</t>
  </si>
  <si>
    <t>HM Treasury Group</t>
  </si>
  <si>
    <t>Internal Audit Apr - Jun 22</t>
  </si>
  <si>
    <t>44671</t>
  </si>
  <si>
    <t>Fuller Inquiry consultancy</t>
  </si>
  <si>
    <t>HTA1025</t>
  </si>
  <si>
    <t>Investigo Ltd</t>
  </si>
  <si>
    <t>Recruitment of IT Ops Mgr</t>
  </si>
  <si>
    <t>367354</t>
  </si>
  <si>
    <t>Legal Advice - Fuller Inquiry</t>
  </si>
  <si>
    <t>10187007</t>
  </si>
  <si>
    <t>Hire Bus Oln Mgr w/c 26/06/22</t>
  </si>
  <si>
    <t>1227066</t>
  </si>
  <si>
    <t>Hire Bus Pln Mgr w/c 19/06/22</t>
  </si>
  <si>
    <t>1226601</t>
  </si>
  <si>
    <t>Fuller Incquiry  Work Aug 2022</t>
  </si>
  <si>
    <t>INV-1029</t>
  </si>
  <si>
    <t>Hire Bus Pln Mgr w/c 03/07/22</t>
  </si>
  <si>
    <t>1227493</t>
  </si>
  <si>
    <t>Legal advice Fuller Inquiry</t>
  </si>
  <si>
    <t>10190958</t>
  </si>
  <si>
    <t>Robertson Bell Limited</t>
  </si>
  <si>
    <t>Placement Fee Finance Officer</t>
  </si>
  <si>
    <t>P2262</t>
  </si>
  <si>
    <t>Printing Costs</t>
  </si>
  <si>
    <t>Cymen</t>
  </si>
  <si>
    <t>Translation of 2021/22 account</t>
  </si>
  <si>
    <t>145346</t>
  </si>
  <si>
    <t>CTM travel August 2022</t>
  </si>
  <si>
    <t>3277</t>
  </si>
  <si>
    <t>Fuller Inquiry Consultancy</t>
  </si>
  <si>
    <t>INV-1027</t>
  </si>
  <si>
    <t>Maintenance Contracts</t>
  </si>
  <si>
    <t>Big Blue Door</t>
  </si>
  <si>
    <t>Website Maintenance Apr - Sep</t>
  </si>
  <si>
    <t>4385</t>
  </si>
  <si>
    <t>Postage</t>
  </si>
  <si>
    <t>laptop Courier Dec 21-Jun 22</t>
  </si>
  <si>
    <t>7155</t>
  </si>
  <si>
    <t>Reed Recruitment</t>
  </si>
  <si>
    <t>10 X advertising</t>
  </si>
  <si>
    <t>00000000000000001043</t>
  </si>
  <si>
    <t>Allied Publicity Services</t>
  </si>
  <si>
    <t>HTA Accounts printing 2021/22</t>
  </si>
  <si>
    <t>260137492</t>
  </si>
  <si>
    <t>Public Display case legal advi</t>
  </si>
  <si>
    <t>BM100135421</t>
  </si>
  <si>
    <t>Value</t>
  </si>
  <si>
    <t>Scnd Jul - Sep</t>
  </si>
  <si>
    <t>0000202090</t>
  </si>
  <si>
    <t>Internal Audit Fees Q2 22-23</t>
  </si>
  <si>
    <t>44906</t>
  </si>
  <si>
    <t>Other Creditors</t>
  </si>
  <si>
    <t>Aneurin Bevan Uni</t>
  </si>
  <si>
    <t>Rtn overpayment</t>
  </si>
  <si>
    <t>000834</t>
  </si>
  <si>
    <t>Darktrace Limited</t>
  </si>
  <si>
    <t>Darktrace Sub 2022-23</t>
  </si>
  <si>
    <t>112287</t>
  </si>
  <si>
    <t>Legal advice - DBS Checks</t>
  </si>
  <si>
    <t>10202758</t>
  </si>
  <si>
    <t>Corporate Training - (personal development)</t>
  </si>
  <si>
    <t>Windsor Leadership Trust</t>
  </si>
  <si>
    <t>Leader programe CS Oct 2022</t>
  </si>
  <si>
    <t>2723</t>
  </si>
  <si>
    <t>CTM travel Oct 2022</t>
  </si>
  <si>
    <t>3239</t>
  </si>
  <si>
    <t>Career Investment Scheme</t>
  </si>
  <si>
    <t>University of Winchester</t>
  </si>
  <si>
    <t>Funding of Master Arts 22 - 23</t>
  </si>
  <si>
    <t>PT2210988-1</t>
  </si>
  <si>
    <t>Legal Advice HTA codes of prac</t>
  </si>
  <si>
    <t>BM100156987</t>
  </si>
  <si>
    <t>Softcat</t>
  </si>
  <si>
    <t>Forcepoint Aug 22-23</t>
  </si>
  <si>
    <t>INVUK557775</t>
  </si>
  <si>
    <t>Website maintenance Jul-Sep</t>
  </si>
  <si>
    <t>4587</t>
  </si>
  <si>
    <t>GPC Card</t>
  </si>
  <si>
    <t>Transfer To: CREDITCARD</t>
  </si>
  <si>
    <t>Credit Card</t>
  </si>
  <si>
    <t>XFR000000769</t>
  </si>
  <si>
    <t>Legal advice organ trafficking</t>
  </si>
  <si>
    <t>UK01-INV-000246937</t>
  </si>
  <si>
    <t>CTM Oct 2022</t>
  </si>
  <si>
    <t>16837</t>
  </si>
  <si>
    <t>Travel and Subsistence - Resources</t>
  </si>
  <si>
    <t>Travel Invoice Oct 2022</t>
  </si>
  <si>
    <t>12820</t>
  </si>
  <si>
    <t>Care Quality Commission</t>
  </si>
  <si>
    <t>Vodafone Siupport &amp; Main 21-22</t>
  </si>
  <si>
    <t>43246282</t>
  </si>
  <si>
    <t>Fuller Inq consultancy Sep 22</t>
  </si>
  <si>
    <t>INV-1030</t>
  </si>
  <si>
    <t>Reloction costs</t>
  </si>
  <si>
    <t>Move HTA paper records offsite</t>
  </si>
  <si>
    <t>FT1002220</t>
  </si>
  <si>
    <t>Fuller Inquiry Consultancy Oct</t>
  </si>
  <si>
    <t>INV-1031</t>
  </si>
  <si>
    <t>JSS Search Limited</t>
  </si>
  <si>
    <t>Hire Bus P'folio mgr w/c 07/11</t>
  </si>
  <si>
    <t>8424</t>
  </si>
  <si>
    <t>Hire Bus P'folio mgrWC14-11-22</t>
  </si>
  <si>
    <t>8486</t>
  </si>
  <si>
    <t>Hire Bus P'folio mgrWC21-11-22</t>
  </si>
  <si>
    <t>8543</t>
  </si>
  <si>
    <t>Placement fee HR Admin</t>
  </si>
  <si>
    <t>100700</t>
  </si>
  <si>
    <t>Policy, Strategy &amp; Communicat-Seconded Staff costs</t>
  </si>
  <si>
    <t>Department for Work &amp; Pension</t>
  </si>
  <si>
    <t>Secondee HoComs July 22</t>
  </si>
  <si>
    <t>4018732</t>
  </si>
  <si>
    <t>Secondee HoComs May 22</t>
  </si>
  <si>
    <t>4018730</t>
  </si>
  <si>
    <t>Secondee HoComs August 22</t>
  </si>
  <si>
    <t>4018733</t>
  </si>
  <si>
    <t>Secondee HoComs September 22</t>
  </si>
  <si>
    <t>4018734</t>
  </si>
  <si>
    <t>Secondee HoComs October 22</t>
  </si>
  <si>
    <t>4018735</t>
  </si>
  <si>
    <t>Secondee HoComs November 22</t>
  </si>
  <si>
    <t>4018736</t>
  </si>
  <si>
    <t>Secondee HoComs June 22</t>
  </si>
  <si>
    <t>4018731</t>
  </si>
  <si>
    <t>CTM Nov / Dec 2022</t>
  </si>
  <si>
    <t>3713</t>
  </si>
  <si>
    <t>Application Fee Income</t>
  </si>
  <si>
    <t>Charnwood Molecular</t>
  </si>
  <si>
    <t>Sales Transaction Entry</t>
  </si>
  <si>
    <t>R04126</t>
  </si>
  <si>
    <t>Flagship Labs 86 UK – Chesterford Lab 1</t>
  </si>
  <si>
    <t>R04127</t>
  </si>
  <si>
    <t>OrthoSon Ltd</t>
  </si>
  <si>
    <t>R04128</t>
  </si>
  <si>
    <t>Hire Bus P'folio mgrWC28-11-22</t>
  </si>
  <si>
    <t>8624</t>
  </si>
  <si>
    <t>Hire Bus Pln Mge w/c 05/12/22</t>
  </si>
  <si>
    <t>8714</t>
  </si>
  <si>
    <t>Hire P'folio mgr w/c 12 Dec 22</t>
  </si>
  <si>
    <t>8763</t>
  </si>
  <si>
    <t>Fuller Inquiry consultancy Nov</t>
  </si>
  <si>
    <t>INV-1032</t>
  </si>
  <si>
    <t>Reed Specialist Recruitment Ltd</t>
  </si>
  <si>
    <t>Featured Job Adverts x10</t>
  </si>
  <si>
    <t>62197581</t>
  </si>
  <si>
    <t>Secondee HoComs April 22</t>
  </si>
  <si>
    <t>4018729</t>
  </si>
  <si>
    <t>Legal advice re Isle of Man 22</t>
  </si>
  <si>
    <t>UK01-INV-000256227</t>
  </si>
  <si>
    <t>HR, Payroll service</t>
  </si>
  <si>
    <t>Frontier Payroll Services</t>
  </si>
  <si>
    <t>Monthly Payroll Nov 2022</t>
  </si>
  <si>
    <t>SIN159652</t>
  </si>
  <si>
    <t>Laptop Courier Cost Sep-Nov 22</t>
  </si>
  <si>
    <t>7516</t>
  </si>
  <si>
    <t>Rent 2RP Apr - Dec 2022</t>
  </si>
  <si>
    <t>FTI002356</t>
  </si>
  <si>
    <t>NHSBT Assisted Functions Q2-3</t>
  </si>
  <si>
    <t>965394</t>
  </si>
  <si>
    <t>DoFinance  Oct-Dec 22</t>
  </si>
  <si>
    <t>0000202108</t>
  </si>
  <si>
    <t>Internal Audit Fees Q3 2022-23</t>
  </si>
  <si>
    <t>45161</t>
  </si>
  <si>
    <t>Keystream Group Limited</t>
  </si>
  <si>
    <t>Recruitment of Project Mgr SM</t>
  </si>
  <si>
    <t>78178</t>
  </si>
  <si>
    <t>DoComs Secondee Dec 22</t>
  </si>
  <si>
    <t>4018967</t>
  </si>
  <si>
    <t>Appcheck Ltd</t>
  </si>
  <si>
    <t>AppCheck Licence &amp; Support</t>
  </si>
  <si>
    <t>5024</t>
  </si>
  <si>
    <t>CTM Travel Dec 22 - Jan 23</t>
  </si>
  <si>
    <t>3920</t>
  </si>
  <si>
    <t>Hire Bus P Mgr w/c 12+19/12/22</t>
  </si>
  <si>
    <t>8807</t>
  </si>
  <si>
    <t>Quarter Supp &amp; Main Jan-Mar 23</t>
  </si>
  <si>
    <t>4990</t>
  </si>
  <si>
    <t>Hire Bus P'flio Mrg w/c 9/1/23</t>
  </si>
  <si>
    <t>8930</t>
  </si>
  <si>
    <t>Hire Bus Pfolio Mgr wc 16/1/23</t>
  </si>
  <si>
    <t>8976</t>
  </si>
  <si>
    <t>Hire Bus Port Mgr w/c 23/01/23</t>
  </si>
  <si>
    <t>9120</t>
  </si>
  <si>
    <t>Personal Strengths Publishing Ltd</t>
  </si>
  <si>
    <t>Facilitator Toolkit</t>
  </si>
  <si>
    <t>2020-13222</t>
  </si>
  <si>
    <t>Vodafone Support &amp; Main 22-23</t>
  </si>
  <si>
    <t>4246285</t>
  </si>
  <si>
    <t>Advantage Business Systems Ltd</t>
  </si>
  <si>
    <t>Spindle Licence Support 2023</t>
  </si>
  <si>
    <t>INV00014655</t>
  </si>
  <si>
    <t>Hire Bus P'olio Mgr w/c 02/01/</t>
  </si>
  <si>
    <t>8892</t>
  </si>
  <si>
    <t>Philip Randles</t>
  </si>
  <si>
    <t>External Review of CIRP</t>
  </si>
  <si>
    <t>NO.1-22</t>
  </si>
  <si>
    <t>Website Host &amp; Supp Jan-Mar 23</t>
  </si>
  <si>
    <t>4828</t>
  </si>
  <si>
    <t>Legal Advice RDM 09/12/22</t>
  </si>
  <si>
    <t>UK01-000259338</t>
  </si>
  <si>
    <t>The Knowledge Academy Limited</t>
  </si>
  <si>
    <t>Excel Training Feb 2022</t>
  </si>
  <si>
    <t>434142</t>
  </si>
  <si>
    <t>Azure Cloud Nov 2022</t>
  </si>
  <si>
    <t>7560</t>
  </si>
  <si>
    <t>Azure Cloud Oct 2022</t>
  </si>
  <si>
    <t>7492</t>
  </si>
  <si>
    <t>BM100164816</t>
  </si>
  <si>
    <t>Business Voice Nov 2022</t>
  </si>
  <si>
    <t>7561</t>
  </si>
  <si>
    <t>CTM Travel Jan &amp; Feb 2023</t>
  </si>
  <si>
    <t>3971</t>
  </si>
  <si>
    <t>Support FII related activies</t>
  </si>
  <si>
    <t>INV-1033</t>
  </si>
  <si>
    <t>MS Busines Voice December 2022</t>
  </si>
  <si>
    <t>7618</t>
  </si>
  <si>
    <t>MS Business Voice January 2023</t>
  </si>
  <si>
    <t>7619</t>
  </si>
  <si>
    <t>Azure Cloud Subs December 2022</t>
  </si>
  <si>
    <t>7616</t>
  </si>
  <si>
    <t>IT Support Mar - May 23</t>
  </si>
  <si>
    <t>7594</t>
  </si>
  <si>
    <t>LANWAN Support Mar - May 2023</t>
  </si>
  <si>
    <t>7595</t>
  </si>
  <si>
    <t>CRM Support Mar - May 2023</t>
  </si>
  <si>
    <t>7596</t>
  </si>
  <si>
    <t>Leased Line Rent Mar - May2023</t>
  </si>
  <si>
    <t>7597</t>
  </si>
  <si>
    <t>Health Assured Ltd</t>
  </si>
  <si>
    <t>EAP renewal Dec 2022 - Nov2023</t>
  </si>
  <si>
    <t>SF-141912</t>
  </si>
  <si>
    <t>British Standards Institution</t>
  </si>
  <si>
    <t>Diploma in Quality Mgmt 9 mths</t>
  </si>
  <si>
    <t>96174018</t>
  </si>
  <si>
    <t>Warwick Corporate Events Limited</t>
  </si>
  <si>
    <t>Conf display costs NHSBT Congr</t>
  </si>
  <si>
    <t>INV-136384</t>
  </si>
  <si>
    <t>BusPfolioMgr Wc30-01 &amp;06-02-23</t>
  </si>
  <si>
    <t>9274</t>
  </si>
  <si>
    <t>Bus Pfolio Mgr Wc 13-02-2023</t>
  </si>
  <si>
    <t>9309</t>
  </si>
  <si>
    <t>Secondee HoComs Jan 2023</t>
  </si>
  <si>
    <t>4019361</t>
  </si>
  <si>
    <t>Astute Learning licences X 50</t>
  </si>
  <si>
    <t>605096</t>
  </si>
  <si>
    <t>OH Retainer 148 Lives 2023-24</t>
  </si>
  <si>
    <t>SF-144399</t>
  </si>
  <si>
    <t>Planet IT</t>
  </si>
  <si>
    <t>Laptop privacy screens</t>
  </si>
  <si>
    <t>50981</t>
  </si>
  <si>
    <t>Laptop refresh X 46 devices</t>
  </si>
  <si>
    <t>50759</t>
  </si>
  <si>
    <t>The Live Group</t>
  </si>
  <si>
    <t>GFF Conference Sep23 x 2</t>
  </si>
  <si>
    <t>30185-1027425-54909</t>
  </si>
  <si>
    <t>The British Transplantation Society</t>
  </si>
  <si>
    <t>BTS Congress Mar 23  X9</t>
  </si>
  <si>
    <t>CONGRESS23-1947</t>
  </si>
  <si>
    <t>Bus Pfolio Mgr Wc 20-02-2023</t>
  </si>
  <si>
    <t>9405</t>
  </si>
  <si>
    <t>INV-1034</t>
  </si>
  <si>
    <t>Bus Pfolio Mgr Wc 27-02-2023</t>
  </si>
  <si>
    <t>9451</t>
  </si>
  <si>
    <t>Travel invoice February 2023</t>
  </si>
  <si>
    <t>4251</t>
  </si>
  <si>
    <t>MS Business Voice Feb 2023</t>
  </si>
  <si>
    <t>7699</t>
  </si>
  <si>
    <t>GP Spindle dynamics consultanc</t>
  </si>
  <si>
    <t>634150</t>
  </si>
  <si>
    <t>634196</t>
  </si>
  <si>
    <t>MS Surface Laptop 5 X1</t>
  </si>
  <si>
    <t>51784</t>
  </si>
  <si>
    <t>Association of Chief Executives</t>
  </si>
  <si>
    <t>Joint ACE &amp; PCF subs 2023-24</t>
  </si>
  <si>
    <t>ACE1473</t>
  </si>
  <si>
    <t>Internet Connect  Apr - Jun 23</t>
  </si>
  <si>
    <t>580825</t>
  </si>
  <si>
    <t>Amazon</t>
  </si>
  <si>
    <t>Nav Reg Language A - Z Guide</t>
  </si>
  <si>
    <t>1079943435-2023-1766</t>
  </si>
  <si>
    <t>Update news blog-dev-testDec22</t>
  </si>
  <si>
    <t>5081</t>
  </si>
  <si>
    <t>Develop work to website 1+ day</t>
  </si>
  <si>
    <t>5142</t>
  </si>
  <si>
    <t>Legal advice HT Act &amp; reward</t>
  </si>
  <si>
    <t>000269543</t>
  </si>
  <si>
    <t>Legal Avice LOD case declined</t>
  </si>
  <si>
    <t>000268111</t>
  </si>
  <si>
    <t>VodafoneSupp&amp;Maint Infra 22-23</t>
  </si>
  <si>
    <t>43308740</t>
  </si>
  <si>
    <t>Government Exchange</t>
  </si>
  <si>
    <t>SH Mgmt PublicSector17-03-2023</t>
  </si>
  <si>
    <t>3890</t>
  </si>
  <si>
    <t>Laptop Courier Q4 Dec22 -Feb23</t>
  </si>
  <si>
    <t>7703</t>
  </si>
  <si>
    <t>Business Services Org - Health &amp; Social Care Leadership Ctr</t>
  </si>
  <si>
    <t>All staff Jun 22 facilitators</t>
  </si>
  <si>
    <t>H0047088</t>
  </si>
  <si>
    <t>All staff Oct 22 facilitators</t>
  </si>
  <si>
    <t>H0047091</t>
  </si>
  <si>
    <t>SMT Nov 22 facilitators</t>
  </si>
  <si>
    <t>H0047098</t>
  </si>
  <si>
    <t>SDI Reports x 52 All Staff Day</t>
  </si>
  <si>
    <t>H0047092</t>
  </si>
  <si>
    <t>Build New Surface Laptops-Pros</t>
  </si>
  <si>
    <t>7606</t>
  </si>
  <si>
    <t>Legal Reg RDM Meeting 9 Dec 22</t>
  </si>
  <si>
    <t>000265126</t>
  </si>
  <si>
    <t>WebCurl</t>
  </si>
  <si>
    <t>Portal support Feb - Nov 2022</t>
  </si>
  <si>
    <t>INV-2164</t>
  </si>
  <si>
    <t>Portal Support Dec22-23</t>
  </si>
  <si>
    <t>INV-2132</t>
  </si>
  <si>
    <t>Cloud Sign Office365 100 Users</t>
  </si>
  <si>
    <t>1251151</t>
  </si>
  <si>
    <t>All Staff Day facilitator</t>
  </si>
  <si>
    <t>H0047971</t>
  </si>
  <si>
    <t>All Staff day Feb 23 facilitat</t>
  </si>
  <si>
    <t>H0048026</t>
  </si>
  <si>
    <t>Travel March 2023</t>
  </si>
  <si>
    <t>4661</t>
  </si>
  <si>
    <t>INV-1035</t>
  </si>
  <si>
    <t>Internal Audit Fees Q4 22-23</t>
  </si>
  <si>
    <t>45426</t>
  </si>
  <si>
    <t>Software subscription 1- 3 yrs</t>
  </si>
  <si>
    <t>Regulation directorate</t>
  </si>
  <si>
    <t>IT Consumables - Resources</t>
  </si>
  <si>
    <t>Information Technology - at cost</t>
  </si>
  <si>
    <t>Staff Training (Competency) (general / all staff)</t>
  </si>
  <si>
    <t>Away Day - CEO</t>
  </si>
  <si>
    <t>Staff Welfare</t>
  </si>
  <si>
    <t>Other Consultancy</t>
  </si>
  <si>
    <t>Provision for Bad Debts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</si>
</sst>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"/>
  </numFmts>
  <fonts count="4" x14ac:knownFonts="1">
    <font>
      <sz val="9"/>
      <name val="Segoe UI"/>
    </font>
    <font>
      <sz val="9"/>
      <name val="Segoe UI"/>
      <family val="2"/>
    </font>
    <font>
      <b/>
      <sz val="9"/>
      <name val="Segoe UI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/>
    <xf numFmtId="0" fontId="1" fillId="0" borderId="0">
      <alignment vertical="center"/>
    </xf>
  </cellStyleXfs>
  <cellXfs count="13">
    <xf numFmtId="0" fontId="0" fillId="0" borderId="0" xfId="0">
      <alignment vertical="center"/>
    </xf>
    <xf numFmtId="14" fontId="0" fillId="0" borderId="0" xfId="0" applyNumberFormat="1">
      <alignment vertical="center"/>
    </xf>
    <xf numFmtId="43" fontId="0" fillId="0" borderId="0" xfId="1" applyFont="1" applyAlignment="1">
      <alignment vertical="center"/>
    </xf>
    <xf numFmtId="0" fontId="2" fillId="0" borderId="0" xfId="0" applyFont="1">
      <alignment vertical="center"/>
    </xf>
    <xf numFmtId="43" fontId="2" fillId="0" borderId="0" xfId="1" applyFont="1" applyAlignment="1">
      <alignment vertical="center"/>
    </xf>
    <xf numFmtId="0" fontId="0" fillId="0" borderId="0" xfId="0" quotePrefix="1" applyAlignment="1"/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2" applyFont="1">
      <alignment vertical="center"/>
    </xf>
    <xf numFmtId="0" fontId="1" fillId="0" borderId="0" xfId="2">
      <alignment vertical="center"/>
    </xf>
    <xf numFmtId="14" fontId="1" fillId="0" borderId="0" xfId="2" applyNumberFormat="1">
      <alignment vertical="center"/>
    </xf>
    <xf numFmtId="0" fontId="1" fillId="0" borderId="0" xfId="2" quotePrefix="1" applyAlignment="1"/>
    <xf numFmtId="164" fontId="0" fillId="0" borderId="0" xfId="0" applyNumberFormat="1">
      <alignment vertical="center"/>
    </xf>
  </cellXfs>
  <cellStyles count="3">
    <cellStyle name="Comma" xfId="1" builtinId="3"/>
    <cellStyle name="Normal" xfId="0" builtinId="0"/>
    <cellStyle name="Normal 2" xfId="2" xr:uid="{B312C13F-2761-49BF-9400-513993CA491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3AA8E-544C-4B43-802D-CDAA0004F66D}">
  <dimension ref="A1:K19"/>
  <sheetViews>
    <sheetView workbookViewId="0">
      <selection activeCell="D2" sqref="D2:E2"/>
    </sheetView>
  </sheetViews>
  <sheetFormatPr defaultRowHeight="12" x14ac:dyDescent="0.2"/>
  <cols>
    <col min="3" max="3" width="14.6640625" style="1" customWidth="1"/>
    <col min="4" max="4" width="49.5" bestFit="1" customWidth="1"/>
    <col min="5" max="5" width="49.5" customWidth="1"/>
    <col min="6" max="6" width="60.33203125" bestFit="1" customWidth="1"/>
    <col min="7" max="7" width="32" bestFit="1" customWidth="1"/>
    <col min="8" max="8" width="23" style="2" customWidth="1"/>
    <col min="9" max="9" width="15.1640625" customWidth="1"/>
    <col min="10" max="10" width="26" bestFit="1" customWidth="1"/>
    <col min="11" max="11" width="33.5" bestFit="1" customWidth="1"/>
  </cols>
  <sheetData>
    <row r="1" spans="1:11" ht="15.75" x14ac:dyDescent="0.2">
      <c r="A1" s="7" t="s">
        <v>150</v>
      </c>
    </row>
    <row r="2" spans="1:11" s="3" customFormat="1" ht="34.5" customHeight="1" x14ac:dyDescent="0.2">
      <c r="A2" s="6" t="s">
        <v>148</v>
      </c>
      <c r="B2" s="3" t="s">
        <v>149</v>
      </c>
      <c r="C2" s="3" t="s">
        <v>0</v>
      </c>
      <c r="D2" s="3" t="s">
        <v>140</v>
      </c>
      <c r="E2" s="3" t="s">
        <v>139</v>
      </c>
      <c r="F2" s="3" t="s">
        <v>141</v>
      </c>
      <c r="G2" s="3" t="s">
        <v>2</v>
      </c>
      <c r="H2" s="4" t="s">
        <v>138</v>
      </c>
      <c r="I2" s="3" t="s">
        <v>3</v>
      </c>
      <c r="J2" s="3" t="s">
        <v>142</v>
      </c>
      <c r="K2" s="3" t="s">
        <v>5</v>
      </c>
    </row>
    <row r="3" spans="1:11" ht="17.45" customHeight="1" x14ac:dyDescent="0.2">
      <c r="A3" t="s">
        <v>74</v>
      </c>
      <c r="B3" t="s">
        <v>147</v>
      </c>
      <c r="C3" s="1">
        <f>DATE(2022,4,13)</f>
        <v>44664</v>
      </c>
      <c r="D3" t="s">
        <v>100</v>
      </c>
      <c r="E3" s="5" t="s">
        <v>146</v>
      </c>
      <c r="F3" t="s">
        <v>104</v>
      </c>
      <c r="G3" t="s">
        <v>101</v>
      </c>
      <c r="H3" s="2">
        <v>142817.29999999999</v>
      </c>
      <c r="I3" t="s">
        <v>73</v>
      </c>
      <c r="J3" t="s">
        <v>102</v>
      </c>
      <c r="K3" t="s">
        <v>103</v>
      </c>
    </row>
    <row r="4" spans="1:11" ht="17.45" customHeight="1" x14ac:dyDescent="0.2">
      <c r="A4" t="s">
        <v>74</v>
      </c>
      <c r="B4" t="s">
        <v>147</v>
      </c>
      <c r="C4" s="1">
        <f>DATE(2022,4,21)</f>
        <v>44672</v>
      </c>
      <c r="D4" t="s">
        <v>100</v>
      </c>
      <c r="E4" s="5" t="s">
        <v>146</v>
      </c>
      <c r="F4" t="s">
        <v>104</v>
      </c>
      <c r="G4" t="s">
        <v>105</v>
      </c>
      <c r="H4" s="2">
        <v>80288.25</v>
      </c>
      <c r="I4" t="s">
        <v>73</v>
      </c>
      <c r="J4" t="s">
        <v>65</v>
      </c>
      <c r="K4" t="s">
        <v>106</v>
      </c>
    </row>
    <row r="5" spans="1:11" ht="17.45" customHeight="1" x14ac:dyDescent="0.2">
      <c r="A5" t="s">
        <v>74</v>
      </c>
      <c r="B5" t="s">
        <v>147</v>
      </c>
      <c r="C5" s="1">
        <f>DATE(2022,4,21)</f>
        <v>44672</v>
      </c>
      <c r="D5" t="s">
        <v>108</v>
      </c>
      <c r="E5" s="5" t="s">
        <v>146</v>
      </c>
      <c r="F5" t="s">
        <v>104</v>
      </c>
      <c r="G5" t="s">
        <v>105</v>
      </c>
      <c r="H5" s="2">
        <v>30479.58</v>
      </c>
      <c r="I5" t="s">
        <v>73</v>
      </c>
      <c r="J5" t="s">
        <v>65</v>
      </c>
      <c r="K5" t="s">
        <v>106</v>
      </c>
    </row>
    <row r="6" spans="1:11" ht="17.45" customHeight="1" x14ac:dyDescent="0.2">
      <c r="A6" t="s">
        <v>74</v>
      </c>
      <c r="B6" t="s">
        <v>147</v>
      </c>
      <c r="C6" s="1">
        <f>DATE(2022,4,21)</f>
        <v>44672</v>
      </c>
      <c r="D6" t="s">
        <v>107</v>
      </c>
      <c r="E6" s="5" t="s">
        <v>146</v>
      </c>
      <c r="F6" t="s">
        <v>104</v>
      </c>
      <c r="G6" t="s">
        <v>105</v>
      </c>
      <c r="H6" s="2">
        <v>30443.7</v>
      </c>
      <c r="I6" t="s">
        <v>73</v>
      </c>
      <c r="J6" t="s">
        <v>65</v>
      </c>
      <c r="K6" t="s">
        <v>106</v>
      </c>
    </row>
    <row r="7" spans="1:11" ht="17.45" customHeight="1" x14ac:dyDescent="0.2">
      <c r="A7" t="s">
        <v>74</v>
      </c>
      <c r="B7" t="s">
        <v>147</v>
      </c>
      <c r="C7" s="1">
        <f t="shared" ref="C7:C12" si="0">DATE(2022,4,13)</f>
        <v>44664</v>
      </c>
      <c r="D7" t="s">
        <v>83</v>
      </c>
      <c r="E7" s="5" t="s">
        <v>146</v>
      </c>
      <c r="F7" t="s">
        <v>86</v>
      </c>
      <c r="G7" t="s">
        <v>84</v>
      </c>
      <c r="H7" s="2">
        <v>22740</v>
      </c>
      <c r="I7" t="s">
        <v>73</v>
      </c>
      <c r="J7" t="s">
        <v>36</v>
      </c>
      <c r="K7" t="s">
        <v>85</v>
      </c>
    </row>
    <row r="8" spans="1:11" ht="17.45" customHeight="1" x14ac:dyDescent="0.2">
      <c r="A8" t="s">
        <v>74</v>
      </c>
      <c r="B8" t="s">
        <v>147</v>
      </c>
      <c r="C8" s="1">
        <f t="shared" si="0"/>
        <v>44664</v>
      </c>
      <c r="D8" t="s">
        <v>109</v>
      </c>
      <c r="E8" s="5" t="s">
        <v>146</v>
      </c>
      <c r="F8" t="s">
        <v>112</v>
      </c>
      <c r="G8" t="s">
        <v>110</v>
      </c>
      <c r="H8" s="2">
        <v>10950</v>
      </c>
      <c r="I8" t="s">
        <v>73</v>
      </c>
      <c r="J8" t="s">
        <v>36</v>
      </c>
      <c r="K8" t="s">
        <v>111</v>
      </c>
    </row>
    <row r="9" spans="1:11" ht="17.45" customHeight="1" x14ac:dyDescent="0.2">
      <c r="A9" t="s">
        <v>74</v>
      </c>
      <c r="B9" t="s">
        <v>147</v>
      </c>
      <c r="C9" s="1">
        <f t="shared" si="0"/>
        <v>44664</v>
      </c>
      <c r="D9" t="s">
        <v>46</v>
      </c>
      <c r="E9" s="5" t="s">
        <v>143</v>
      </c>
      <c r="F9" t="s">
        <v>49</v>
      </c>
      <c r="G9" t="s">
        <v>47</v>
      </c>
      <c r="H9" s="2">
        <v>6480</v>
      </c>
      <c r="I9" t="s">
        <v>7</v>
      </c>
      <c r="J9" t="s">
        <v>36</v>
      </c>
      <c r="K9" t="s">
        <v>48</v>
      </c>
    </row>
    <row r="10" spans="1:11" ht="17.45" customHeight="1" x14ac:dyDescent="0.2">
      <c r="A10" t="s">
        <v>74</v>
      </c>
      <c r="B10" t="s">
        <v>147</v>
      </c>
      <c r="C10" s="1">
        <f t="shared" si="0"/>
        <v>44664</v>
      </c>
      <c r="D10" t="s">
        <v>75</v>
      </c>
      <c r="E10" s="5" t="s">
        <v>146</v>
      </c>
      <c r="F10" t="s">
        <v>12</v>
      </c>
      <c r="G10" t="s">
        <v>78</v>
      </c>
      <c r="H10" s="2">
        <v>4840.68</v>
      </c>
      <c r="I10" t="s">
        <v>73</v>
      </c>
      <c r="J10" t="s">
        <v>36</v>
      </c>
      <c r="K10" t="s">
        <v>79</v>
      </c>
    </row>
    <row r="11" spans="1:11" ht="17.45" customHeight="1" x14ac:dyDescent="0.2">
      <c r="A11" t="s">
        <v>74</v>
      </c>
      <c r="B11" t="s">
        <v>147</v>
      </c>
      <c r="C11" s="1">
        <f t="shared" si="0"/>
        <v>44664</v>
      </c>
      <c r="D11" t="s">
        <v>75</v>
      </c>
      <c r="E11" s="5" t="s">
        <v>146</v>
      </c>
      <c r="F11" t="s">
        <v>12</v>
      </c>
      <c r="G11" t="s">
        <v>76</v>
      </c>
      <c r="H11" s="2">
        <v>4800</v>
      </c>
      <c r="I11" t="s">
        <v>73</v>
      </c>
      <c r="J11" t="s">
        <v>36</v>
      </c>
      <c r="K11" t="s">
        <v>77</v>
      </c>
    </row>
    <row r="12" spans="1:11" ht="17.45" customHeight="1" x14ac:dyDescent="0.2">
      <c r="A12" t="s">
        <v>74</v>
      </c>
      <c r="B12" t="s">
        <v>147</v>
      </c>
      <c r="C12" s="1">
        <f t="shared" si="0"/>
        <v>44664</v>
      </c>
      <c r="D12" t="s">
        <v>68</v>
      </c>
      <c r="E12" s="5" t="s">
        <v>145</v>
      </c>
      <c r="F12" t="s">
        <v>38</v>
      </c>
      <c r="G12" t="s">
        <v>35</v>
      </c>
      <c r="H12" s="2">
        <v>4519.57</v>
      </c>
      <c r="I12" t="s">
        <v>66</v>
      </c>
      <c r="J12" t="s">
        <v>36</v>
      </c>
      <c r="K12" t="s">
        <v>37</v>
      </c>
    </row>
    <row r="13" spans="1:11" ht="17.45" customHeight="1" x14ac:dyDescent="0.2">
      <c r="A13" t="s">
        <v>74</v>
      </c>
      <c r="B13" t="s">
        <v>147</v>
      </c>
      <c r="C13" s="1">
        <f>DATE(2022,4,28)</f>
        <v>44679</v>
      </c>
      <c r="D13" t="s">
        <v>8</v>
      </c>
      <c r="E13" s="5" t="s">
        <v>143</v>
      </c>
      <c r="F13" t="s">
        <v>12</v>
      </c>
      <c r="G13" t="s">
        <v>9</v>
      </c>
      <c r="H13" s="2">
        <v>3872.54</v>
      </c>
      <c r="I13" t="s">
        <v>7</v>
      </c>
      <c r="J13" t="s">
        <v>10</v>
      </c>
      <c r="K13" t="s">
        <v>11</v>
      </c>
    </row>
    <row r="14" spans="1:11" ht="17.45" customHeight="1" x14ac:dyDescent="0.2">
      <c r="A14" t="s">
        <v>74</v>
      </c>
      <c r="B14" t="s">
        <v>147</v>
      </c>
      <c r="C14" s="1">
        <f>DATE(2022,4,21)</f>
        <v>44672</v>
      </c>
      <c r="D14" t="s">
        <v>75</v>
      </c>
      <c r="E14" s="5" t="s">
        <v>146</v>
      </c>
      <c r="F14" t="s">
        <v>12</v>
      </c>
      <c r="G14" t="s">
        <v>80</v>
      </c>
      <c r="H14" s="2">
        <v>3872.54</v>
      </c>
      <c r="I14" t="s">
        <v>73</v>
      </c>
      <c r="J14" t="s">
        <v>65</v>
      </c>
      <c r="K14" t="s">
        <v>81</v>
      </c>
    </row>
    <row r="15" spans="1:11" ht="17.45" customHeight="1" x14ac:dyDescent="0.2">
      <c r="A15" t="s">
        <v>74</v>
      </c>
      <c r="B15" t="s">
        <v>147</v>
      </c>
      <c r="C15" s="1">
        <f>DATE(2022,4,13)</f>
        <v>44664</v>
      </c>
      <c r="D15" t="s">
        <v>46</v>
      </c>
      <c r="E15" s="5" t="s">
        <v>143</v>
      </c>
      <c r="F15" t="s">
        <v>49</v>
      </c>
      <c r="G15" t="s">
        <v>50</v>
      </c>
      <c r="H15" s="2">
        <v>3240</v>
      </c>
      <c r="I15" t="s">
        <v>7</v>
      </c>
      <c r="J15" t="s">
        <v>36</v>
      </c>
      <c r="K15" t="s">
        <v>51</v>
      </c>
    </row>
    <row r="16" spans="1:11" ht="17.45" customHeight="1" x14ac:dyDescent="0.2">
      <c r="A16" t="s">
        <v>74</v>
      </c>
      <c r="B16" t="s">
        <v>147</v>
      </c>
      <c r="C16" s="1">
        <f>DATE(2022,4,13)</f>
        <v>44664</v>
      </c>
      <c r="D16" t="s">
        <v>60</v>
      </c>
      <c r="E16" s="5" t="s">
        <v>144</v>
      </c>
      <c r="F16" t="s">
        <v>49</v>
      </c>
      <c r="G16" t="s">
        <v>61</v>
      </c>
      <c r="H16" s="2">
        <v>1548.3</v>
      </c>
      <c r="I16" t="s">
        <v>59</v>
      </c>
      <c r="J16" t="s">
        <v>36</v>
      </c>
      <c r="K16" t="s">
        <v>62</v>
      </c>
    </row>
    <row r="17" spans="1:11" ht="17.45" customHeight="1" x14ac:dyDescent="0.2">
      <c r="A17" t="s">
        <v>74</v>
      </c>
      <c r="B17" t="s">
        <v>147</v>
      </c>
      <c r="C17" s="1">
        <f>DATE(2022,4,13)</f>
        <v>44664</v>
      </c>
      <c r="D17" t="s">
        <v>109</v>
      </c>
      <c r="E17" s="5" t="s">
        <v>146</v>
      </c>
      <c r="F17" t="s">
        <v>115</v>
      </c>
      <c r="G17" t="s">
        <v>113</v>
      </c>
      <c r="H17" s="2">
        <v>1339.2</v>
      </c>
      <c r="I17" t="s">
        <v>73</v>
      </c>
      <c r="J17" t="s">
        <v>36</v>
      </c>
      <c r="K17" t="s">
        <v>114</v>
      </c>
    </row>
    <row r="18" spans="1:11" ht="17.45" customHeight="1" x14ac:dyDescent="0.2">
      <c r="A18" t="s">
        <v>74</v>
      </c>
      <c r="B18" t="s">
        <v>147</v>
      </c>
      <c r="C18" s="1">
        <f>DATE(2022,4,13)</f>
        <v>44664</v>
      </c>
      <c r="D18" t="s">
        <v>34</v>
      </c>
      <c r="E18" s="5" t="s">
        <v>143</v>
      </c>
      <c r="F18" t="s">
        <v>38</v>
      </c>
      <c r="G18" t="s">
        <v>35</v>
      </c>
      <c r="H18" s="2">
        <v>1288.42</v>
      </c>
      <c r="I18" t="s">
        <v>7</v>
      </c>
      <c r="J18" t="s">
        <v>36</v>
      </c>
      <c r="K18" t="s">
        <v>37</v>
      </c>
    </row>
    <row r="19" spans="1:11" ht="17.45" customHeight="1" x14ac:dyDescent="0.2">
      <c r="A19" t="s">
        <v>74</v>
      </c>
      <c r="B19" t="s">
        <v>147</v>
      </c>
      <c r="C19" s="1">
        <f>DATE(2022,4,13)</f>
        <v>44664</v>
      </c>
      <c r="D19" t="s">
        <v>60</v>
      </c>
      <c r="E19" s="5" t="s">
        <v>144</v>
      </c>
      <c r="F19" t="s">
        <v>49</v>
      </c>
      <c r="G19" t="s">
        <v>63</v>
      </c>
      <c r="H19" s="2">
        <v>1238.6400000000001</v>
      </c>
      <c r="I19" t="s">
        <v>59</v>
      </c>
      <c r="J19" t="s">
        <v>36</v>
      </c>
      <c r="K19" t="s">
        <v>64</v>
      </c>
    </row>
  </sheetData>
  <autoFilter ref="C2:K19" xr:uid="{00000000-0001-0000-0000-000000000000}"/>
  <sortState xmlns:xlrd2="http://schemas.microsoft.com/office/spreadsheetml/2017/richdata2" ref="A3:O19">
    <sortCondition descending="1" ref="H3:H19"/>
  </sortState>
  <pageMargins left="0.7" right="0.7" top="0.75" bottom="0.75" header="0.3" footer="0.3"/>
  <pageSetup paperSize="9" orientation="portrait" horizontalDpi="4294967292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0E9D-4222-408A-9820-CFC8052CB3F7}">
  <dimension ref="A1:J29"/>
  <sheetViews>
    <sheetView workbookViewId="0">
      <selection activeCell="E9" sqref="E9"/>
    </sheetView>
  </sheetViews>
  <sheetFormatPr defaultRowHeight="12" x14ac:dyDescent="0.2"/>
  <cols>
    <col min="1" max="2" width="9.33203125" style="9"/>
    <col min="3" max="3" width="14.6640625" style="10" customWidth="1"/>
    <col min="4" max="4" width="49.5" style="9" bestFit="1" customWidth="1"/>
    <col min="5" max="5" width="44.1640625" style="9" bestFit="1" customWidth="1"/>
    <col min="6" max="6" width="41.83203125" bestFit="1" customWidth="1"/>
    <col min="7" max="7" width="31" bestFit="1" customWidth="1"/>
    <col min="8" max="8" width="10.83203125" style="2" bestFit="1" customWidth="1"/>
    <col min="9" max="9" width="12.6640625" bestFit="1" customWidth="1"/>
    <col min="10" max="10" width="30.83203125" bestFit="1" customWidth="1"/>
  </cols>
  <sheetData>
    <row r="1" spans="1:10" ht="17.45" customHeight="1" x14ac:dyDescent="0.2">
      <c r="A1" s="8" t="s">
        <v>151</v>
      </c>
      <c r="B1" s="8" t="s">
        <v>149</v>
      </c>
      <c r="C1" s="8" t="s">
        <v>0</v>
      </c>
      <c r="D1" s="8" t="s">
        <v>1</v>
      </c>
      <c r="E1" s="8" t="s">
        <v>139</v>
      </c>
      <c r="F1" s="8" t="s">
        <v>141</v>
      </c>
      <c r="G1" s="8" t="s">
        <v>2</v>
      </c>
      <c r="H1" s="4" t="s">
        <v>219</v>
      </c>
      <c r="I1" s="8" t="s">
        <v>3</v>
      </c>
      <c r="J1" s="8" t="s">
        <v>5</v>
      </c>
    </row>
    <row r="2" spans="1:10" ht="17.45" customHeight="1" x14ac:dyDescent="0.2">
      <c r="A2" s="9" t="s">
        <v>74</v>
      </c>
      <c r="B2" s="9" t="s">
        <v>147</v>
      </c>
      <c r="C2" s="1">
        <v>44944</v>
      </c>
      <c r="D2" t="s">
        <v>100</v>
      </c>
      <c r="E2" t="s">
        <v>146</v>
      </c>
      <c r="F2" t="s">
        <v>104</v>
      </c>
      <c r="G2" t="s">
        <v>327</v>
      </c>
      <c r="H2" s="2">
        <v>81894.02</v>
      </c>
      <c r="I2" s="12" t="s">
        <v>73</v>
      </c>
      <c r="J2" t="s">
        <v>328</v>
      </c>
    </row>
    <row r="3" spans="1:10" ht="17.45" customHeight="1" x14ac:dyDescent="0.2">
      <c r="A3" s="9" t="s">
        <v>74</v>
      </c>
      <c r="B3" s="9" t="s">
        <v>147</v>
      </c>
      <c r="C3" s="1">
        <v>44944</v>
      </c>
      <c r="D3" t="s">
        <v>108</v>
      </c>
      <c r="E3" t="s">
        <v>146</v>
      </c>
      <c r="F3" t="s">
        <v>104</v>
      </c>
      <c r="G3" t="s">
        <v>327</v>
      </c>
      <c r="H3" s="2">
        <v>63756.800000000003</v>
      </c>
      <c r="I3" s="12" t="s">
        <v>73</v>
      </c>
      <c r="J3" t="s">
        <v>328</v>
      </c>
    </row>
    <row r="4" spans="1:10" ht="17.45" customHeight="1" x14ac:dyDescent="0.2">
      <c r="A4" s="9" t="s">
        <v>74</v>
      </c>
      <c r="B4" s="9" t="s">
        <v>147</v>
      </c>
      <c r="C4" s="1">
        <v>44944</v>
      </c>
      <c r="D4" t="s">
        <v>107</v>
      </c>
      <c r="E4" t="s">
        <v>146</v>
      </c>
      <c r="F4" t="s">
        <v>104</v>
      </c>
      <c r="G4" t="s">
        <v>327</v>
      </c>
      <c r="H4" s="2">
        <v>36532.44</v>
      </c>
      <c r="I4" s="12" t="s">
        <v>73</v>
      </c>
      <c r="J4" t="s">
        <v>328</v>
      </c>
    </row>
    <row r="5" spans="1:10" ht="17.45" customHeight="1" x14ac:dyDescent="0.2">
      <c r="A5" s="9" t="s">
        <v>74</v>
      </c>
      <c r="B5" s="9" t="s">
        <v>147</v>
      </c>
      <c r="C5" s="1">
        <v>44950</v>
      </c>
      <c r="D5" t="s">
        <v>165</v>
      </c>
      <c r="E5" t="s">
        <v>497</v>
      </c>
      <c r="F5" t="s">
        <v>166</v>
      </c>
      <c r="G5" t="s">
        <v>329</v>
      </c>
      <c r="H5" s="2">
        <v>26701.5</v>
      </c>
      <c r="I5" s="12" t="s">
        <v>66</v>
      </c>
      <c r="J5" t="s">
        <v>330</v>
      </c>
    </row>
    <row r="6" spans="1:10" ht="17.45" customHeight="1" x14ac:dyDescent="0.2">
      <c r="A6" s="9" t="s">
        <v>74</v>
      </c>
      <c r="B6" s="9" t="s">
        <v>147</v>
      </c>
      <c r="C6" s="1">
        <v>44930</v>
      </c>
      <c r="D6" t="s">
        <v>161</v>
      </c>
      <c r="E6" t="s">
        <v>146</v>
      </c>
      <c r="F6" t="s">
        <v>162</v>
      </c>
      <c r="G6" t="s">
        <v>331</v>
      </c>
      <c r="H6" s="2">
        <v>18134.62</v>
      </c>
      <c r="I6" s="12" t="s">
        <v>73</v>
      </c>
      <c r="J6" t="s">
        <v>332</v>
      </c>
    </row>
    <row r="7" spans="1:10" ht="17.45" customHeight="1" x14ac:dyDescent="0.2">
      <c r="A7" s="9" t="s">
        <v>74</v>
      </c>
      <c r="B7" s="9" t="s">
        <v>147</v>
      </c>
      <c r="C7" s="1">
        <v>44950</v>
      </c>
      <c r="D7" t="s">
        <v>172</v>
      </c>
      <c r="E7" t="s">
        <v>146</v>
      </c>
      <c r="F7" t="s">
        <v>173</v>
      </c>
      <c r="G7" t="s">
        <v>333</v>
      </c>
      <c r="H7" s="2">
        <v>11478.9</v>
      </c>
      <c r="I7" s="12" t="s">
        <v>73</v>
      </c>
      <c r="J7" t="s">
        <v>334</v>
      </c>
    </row>
    <row r="8" spans="1:10" ht="17.45" customHeight="1" x14ac:dyDescent="0.2">
      <c r="A8" s="9" t="s">
        <v>74</v>
      </c>
      <c r="B8" s="9" t="s">
        <v>147</v>
      </c>
      <c r="C8" s="1">
        <v>44943</v>
      </c>
      <c r="D8" t="s">
        <v>46</v>
      </c>
      <c r="E8" t="s">
        <v>143</v>
      </c>
      <c r="F8" t="s">
        <v>335</v>
      </c>
      <c r="G8" t="s">
        <v>336</v>
      </c>
      <c r="H8" s="2">
        <v>9984</v>
      </c>
      <c r="I8" s="12" t="s">
        <v>7</v>
      </c>
      <c r="J8" t="s">
        <v>337</v>
      </c>
    </row>
    <row r="9" spans="1:10" ht="17.45" customHeight="1" x14ac:dyDescent="0.2">
      <c r="A9" s="9" t="s">
        <v>74</v>
      </c>
      <c r="B9" s="9" t="s">
        <v>147</v>
      </c>
      <c r="C9" s="1">
        <v>44943</v>
      </c>
      <c r="D9" t="s">
        <v>280</v>
      </c>
      <c r="E9" s="11" t="s">
        <v>144</v>
      </c>
      <c r="F9" t="s">
        <v>281</v>
      </c>
      <c r="G9" t="s">
        <v>338</v>
      </c>
      <c r="H9" s="2">
        <v>9259.69</v>
      </c>
      <c r="I9" s="12" t="s">
        <v>59</v>
      </c>
      <c r="J9" t="s">
        <v>339</v>
      </c>
    </row>
    <row r="10" spans="1:10" ht="17.45" customHeight="1" x14ac:dyDescent="0.2">
      <c r="A10" s="9" t="s">
        <v>74</v>
      </c>
      <c r="B10" s="9" t="s">
        <v>147</v>
      </c>
      <c r="C10" s="1">
        <v>44950</v>
      </c>
      <c r="D10" t="s">
        <v>109</v>
      </c>
      <c r="E10" t="s">
        <v>146</v>
      </c>
      <c r="F10" t="s">
        <v>340</v>
      </c>
      <c r="G10" t="s">
        <v>341</v>
      </c>
      <c r="H10" s="2">
        <v>8100</v>
      </c>
      <c r="I10" s="12" t="s">
        <v>73</v>
      </c>
      <c r="J10" t="s">
        <v>342</v>
      </c>
    </row>
    <row r="11" spans="1:10" ht="17.45" customHeight="1" x14ac:dyDescent="0.2">
      <c r="A11" s="9" t="s">
        <v>74</v>
      </c>
      <c r="B11" s="9" t="s">
        <v>147</v>
      </c>
      <c r="C11" s="1">
        <v>44936</v>
      </c>
      <c r="D11" t="s">
        <v>258</v>
      </c>
      <c r="E11" t="s">
        <v>146</v>
      </c>
      <c r="F11" t="s">
        <v>38</v>
      </c>
      <c r="G11" t="s">
        <v>343</v>
      </c>
      <c r="H11" s="2">
        <v>3426.35</v>
      </c>
      <c r="I11" s="12" t="s">
        <v>73</v>
      </c>
      <c r="J11" t="s">
        <v>344</v>
      </c>
    </row>
    <row r="12" spans="1:10" ht="17.45" customHeight="1" x14ac:dyDescent="0.2">
      <c r="A12" s="9" t="s">
        <v>74</v>
      </c>
      <c r="B12" s="9" t="s">
        <v>147</v>
      </c>
      <c r="C12" s="1">
        <v>44930</v>
      </c>
      <c r="D12" t="s">
        <v>8</v>
      </c>
      <c r="E12" t="s">
        <v>143</v>
      </c>
      <c r="F12" t="s">
        <v>271</v>
      </c>
      <c r="G12" t="s">
        <v>345</v>
      </c>
      <c r="H12" s="2">
        <v>3132</v>
      </c>
      <c r="I12" s="12" t="s">
        <v>7</v>
      </c>
      <c r="J12" t="s">
        <v>346</v>
      </c>
    </row>
    <row r="13" spans="1:10" ht="17.45" customHeight="1" x14ac:dyDescent="0.2">
      <c r="A13" s="9" t="s">
        <v>74</v>
      </c>
      <c r="B13" s="9" t="s">
        <v>147</v>
      </c>
      <c r="C13" s="1">
        <v>44943</v>
      </c>
      <c r="D13" t="s">
        <v>109</v>
      </c>
      <c r="E13" t="s">
        <v>146</v>
      </c>
      <c r="F13" t="s">
        <v>205</v>
      </c>
      <c r="G13" t="s">
        <v>347</v>
      </c>
      <c r="H13" s="2">
        <v>2880</v>
      </c>
      <c r="I13" s="12" t="s">
        <v>73</v>
      </c>
      <c r="J13" t="s">
        <v>348</v>
      </c>
    </row>
    <row r="14" spans="1:10" ht="17.45" customHeight="1" x14ac:dyDescent="0.2">
      <c r="A14" s="9" t="s">
        <v>74</v>
      </c>
      <c r="B14" s="9" t="s">
        <v>147</v>
      </c>
      <c r="C14" s="1">
        <v>44943</v>
      </c>
      <c r="D14" t="s">
        <v>8</v>
      </c>
      <c r="E14" t="s">
        <v>143</v>
      </c>
      <c r="F14" t="s">
        <v>271</v>
      </c>
      <c r="G14" t="s">
        <v>349</v>
      </c>
      <c r="H14" s="2">
        <v>2610</v>
      </c>
      <c r="I14" s="12" t="s">
        <v>7</v>
      </c>
      <c r="J14" t="s">
        <v>350</v>
      </c>
    </row>
    <row r="15" spans="1:10" ht="17.45" customHeight="1" x14ac:dyDescent="0.2">
      <c r="A15" s="9" t="s">
        <v>74</v>
      </c>
      <c r="B15" s="9" t="s">
        <v>147</v>
      </c>
      <c r="C15" s="1">
        <v>44950</v>
      </c>
      <c r="D15" t="s">
        <v>8</v>
      </c>
      <c r="E15" t="s">
        <v>143</v>
      </c>
      <c r="F15" t="s">
        <v>271</v>
      </c>
      <c r="G15" t="s">
        <v>351</v>
      </c>
      <c r="H15" s="2">
        <v>2610</v>
      </c>
      <c r="I15" s="12" t="s">
        <v>7</v>
      </c>
      <c r="J15" t="s">
        <v>352</v>
      </c>
    </row>
    <row r="16" spans="1:10" ht="17.45" customHeight="1" x14ac:dyDescent="0.2">
      <c r="A16" s="9" t="s">
        <v>74</v>
      </c>
      <c r="B16" s="9" t="s">
        <v>147</v>
      </c>
      <c r="C16" s="1">
        <v>44956</v>
      </c>
      <c r="D16" t="s">
        <v>8</v>
      </c>
      <c r="E16" t="s">
        <v>143</v>
      </c>
      <c r="F16" t="s">
        <v>271</v>
      </c>
      <c r="G16" t="s">
        <v>353</v>
      </c>
      <c r="H16" s="2">
        <v>2610</v>
      </c>
      <c r="I16" s="12" t="s">
        <v>7</v>
      </c>
      <c r="J16" t="s">
        <v>354</v>
      </c>
    </row>
    <row r="17" spans="1:10" ht="17.45" customHeight="1" x14ac:dyDescent="0.2">
      <c r="A17" s="9" t="s">
        <v>74</v>
      </c>
      <c r="B17" s="9" t="s">
        <v>147</v>
      </c>
      <c r="C17" s="1">
        <v>44956</v>
      </c>
      <c r="D17" t="s">
        <v>55</v>
      </c>
      <c r="E17" t="s">
        <v>143</v>
      </c>
      <c r="F17" t="s">
        <v>355</v>
      </c>
      <c r="G17" t="s">
        <v>356</v>
      </c>
      <c r="H17" s="2">
        <v>2430</v>
      </c>
      <c r="I17" s="12" t="s">
        <v>7</v>
      </c>
      <c r="J17" t="s">
        <v>357</v>
      </c>
    </row>
    <row r="18" spans="1:10" ht="17.45" customHeight="1" x14ac:dyDescent="0.2">
      <c r="A18" s="9" t="s">
        <v>74</v>
      </c>
      <c r="B18" s="9" t="s">
        <v>147</v>
      </c>
      <c r="C18" s="1">
        <v>44943</v>
      </c>
      <c r="D18" t="s">
        <v>109</v>
      </c>
      <c r="E18" t="s">
        <v>146</v>
      </c>
      <c r="F18" t="s">
        <v>261</v>
      </c>
      <c r="G18" t="s">
        <v>358</v>
      </c>
      <c r="H18" s="2">
        <v>2418.7600000000002</v>
      </c>
      <c r="I18" s="12" t="s">
        <v>73</v>
      </c>
      <c r="J18" t="s">
        <v>359</v>
      </c>
    </row>
    <row r="19" spans="1:10" ht="17.45" customHeight="1" x14ac:dyDescent="0.2">
      <c r="A19" s="9" t="s">
        <v>74</v>
      </c>
      <c r="B19" s="9" t="s">
        <v>147</v>
      </c>
      <c r="C19" s="1">
        <v>44936</v>
      </c>
      <c r="D19" t="s">
        <v>109</v>
      </c>
      <c r="E19" t="s">
        <v>146</v>
      </c>
      <c r="F19" t="s">
        <v>360</v>
      </c>
      <c r="G19" t="s">
        <v>361</v>
      </c>
      <c r="H19" s="2">
        <v>2336.1999999999998</v>
      </c>
      <c r="I19" s="12" t="s">
        <v>73</v>
      </c>
      <c r="J19" t="s">
        <v>362</v>
      </c>
    </row>
    <row r="20" spans="1:10" ht="17.45" customHeight="1" x14ac:dyDescent="0.2">
      <c r="A20" s="9" t="s">
        <v>74</v>
      </c>
      <c r="B20" s="9" t="s">
        <v>147</v>
      </c>
      <c r="C20" s="1">
        <v>44936</v>
      </c>
      <c r="D20" t="s">
        <v>8</v>
      </c>
      <c r="E20" t="s">
        <v>143</v>
      </c>
      <c r="F20" t="s">
        <v>271</v>
      </c>
      <c r="G20" t="s">
        <v>363</v>
      </c>
      <c r="H20" s="2">
        <v>2088</v>
      </c>
      <c r="I20" s="12" t="s">
        <v>7</v>
      </c>
      <c r="J20" t="s">
        <v>364</v>
      </c>
    </row>
    <row r="21" spans="1:10" ht="17.45" customHeight="1" x14ac:dyDescent="0.2">
      <c r="A21" s="9" t="s">
        <v>74</v>
      </c>
      <c r="B21" s="9" t="s">
        <v>147</v>
      </c>
      <c r="C21" s="1">
        <v>44943</v>
      </c>
      <c r="D21" t="s">
        <v>55</v>
      </c>
      <c r="E21" t="s">
        <v>143</v>
      </c>
      <c r="F21" t="s">
        <v>365</v>
      </c>
      <c r="G21" t="s">
        <v>366</v>
      </c>
      <c r="H21" s="2">
        <v>2000</v>
      </c>
      <c r="I21" s="12" t="s">
        <v>7</v>
      </c>
      <c r="J21" t="s">
        <v>367</v>
      </c>
    </row>
    <row r="22" spans="1:10" ht="17.45" customHeight="1" x14ac:dyDescent="0.2">
      <c r="A22" s="9" t="s">
        <v>74</v>
      </c>
      <c r="B22" s="9" t="s">
        <v>147</v>
      </c>
      <c r="C22" s="1">
        <v>44943</v>
      </c>
      <c r="D22" t="s">
        <v>109</v>
      </c>
      <c r="E22" t="s">
        <v>146</v>
      </c>
      <c r="F22" t="s">
        <v>205</v>
      </c>
      <c r="G22" t="s">
        <v>368</v>
      </c>
      <c r="H22" s="2">
        <v>1620</v>
      </c>
      <c r="I22" s="12" t="s">
        <v>73</v>
      </c>
      <c r="J22" t="s">
        <v>369</v>
      </c>
    </row>
    <row r="23" spans="1:10" ht="17.45" customHeight="1" x14ac:dyDescent="0.2">
      <c r="A23" s="9" t="s">
        <v>74</v>
      </c>
      <c r="B23" s="9" t="s">
        <v>147</v>
      </c>
      <c r="C23" s="1">
        <v>44956</v>
      </c>
      <c r="D23" t="s">
        <v>90</v>
      </c>
      <c r="E23" t="s">
        <v>146</v>
      </c>
      <c r="F23" t="s">
        <v>99</v>
      </c>
      <c r="G23" t="s">
        <v>370</v>
      </c>
      <c r="H23" s="2">
        <v>1493.4</v>
      </c>
      <c r="I23" s="12" t="s">
        <v>73</v>
      </c>
      <c r="J23" t="s">
        <v>371</v>
      </c>
    </row>
    <row r="24" spans="1:10" ht="17.45" customHeight="1" x14ac:dyDescent="0.2">
      <c r="A24" s="9" t="s">
        <v>74</v>
      </c>
      <c r="B24" s="9" t="s">
        <v>147</v>
      </c>
      <c r="C24" s="1">
        <v>44936</v>
      </c>
      <c r="D24" t="s">
        <v>68</v>
      </c>
      <c r="E24" t="s">
        <v>497</v>
      </c>
      <c r="F24" t="s">
        <v>38</v>
      </c>
      <c r="G24" t="s">
        <v>343</v>
      </c>
      <c r="H24" s="2">
        <v>1329.82</v>
      </c>
      <c r="I24" s="12" t="s">
        <v>66</v>
      </c>
      <c r="J24" t="s">
        <v>344</v>
      </c>
    </row>
    <row r="25" spans="1:10" ht="17.45" customHeight="1" x14ac:dyDescent="0.2">
      <c r="A25" s="9" t="s">
        <v>74</v>
      </c>
      <c r="B25" s="9" t="s">
        <v>147</v>
      </c>
      <c r="C25" s="1">
        <v>44943</v>
      </c>
      <c r="D25" t="s">
        <v>109</v>
      </c>
      <c r="E25" t="s">
        <v>146</v>
      </c>
      <c r="F25" t="s">
        <v>372</v>
      </c>
      <c r="G25" t="s">
        <v>373</v>
      </c>
      <c r="H25" s="2">
        <v>1288.8</v>
      </c>
      <c r="I25" s="12" t="s">
        <v>73</v>
      </c>
      <c r="J25" t="s">
        <v>374</v>
      </c>
    </row>
    <row r="26" spans="1:10" ht="17.45" customHeight="1" x14ac:dyDescent="0.2">
      <c r="A26" s="9" t="s">
        <v>74</v>
      </c>
      <c r="B26" s="9" t="s">
        <v>147</v>
      </c>
      <c r="C26" s="1">
        <v>44943</v>
      </c>
      <c r="D26" t="s">
        <v>204</v>
      </c>
      <c r="E26" t="s">
        <v>146</v>
      </c>
      <c r="F26" t="s">
        <v>82</v>
      </c>
      <c r="G26" t="s">
        <v>375</v>
      </c>
      <c r="H26" s="2">
        <v>1152.8</v>
      </c>
      <c r="I26" s="12" t="s">
        <v>73</v>
      </c>
      <c r="J26" t="s">
        <v>376</v>
      </c>
    </row>
    <row r="27" spans="1:10" ht="17.45" customHeight="1" x14ac:dyDescent="0.2">
      <c r="A27" s="9" t="s">
        <v>74</v>
      </c>
      <c r="B27" s="9" t="s">
        <v>147</v>
      </c>
      <c r="C27" s="1">
        <v>44943</v>
      </c>
      <c r="D27" t="s">
        <v>204</v>
      </c>
      <c r="E27" t="s">
        <v>146</v>
      </c>
      <c r="F27" t="s">
        <v>82</v>
      </c>
      <c r="G27" t="s">
        <v>377</v>
      </c>
      <c r="H27" s="2">
        <v>1148.52</v>
      </c>
      <c r="I27" s="12" t="s">
        <v>73</v>
      </c>
      <c r="J27" t="s">
        <v>378</v>
      </c>
    </row>
    <row r="28" spans="1:10" ht="17.45" customHeight="1" x14ac:dyDescent="0.2">
      <c r="A28" s="9" t="s">
        <v>74</v>
      </c>
      <c r="B28" s="9" t="s">
        <v>147</v>
      </c>
      <c r="C28" s="1">
        <v>44956</v>
      </c>
      <c r="D28" t="s">
        <v>90</v>
      </c>
      <c r="E28" t="s">
        <v>146</v>
      </c>
      <c r="F28" t="s">
        <v>96</v>
      </c>
      <c r="G28" t="s">
        <v>243</v>
      </c>
      <c r="H28" s="2">
        <v>1098.72</v>
      </c>
      <c r="I28" s="12" t="s">
        <v>73</v>
      </c>
      <c r="J28" t="s">
        <v>379</v>
      </c>
    </row>
    <row r="29" spans="1:10" ht="17.45" customHeight="1" x14ac:dyDescent="0.2">
      <c r="A29" s="9" t="s">
        <v>74</v>
      </c>
      <c r="B29" s="9" t="s">
        <v>147</v>
      </c>
      <c r="C29" s="1">
        <v>44943</v>
      </c>
      <c r="D29" t="s">
        <v>496</v>
      </c>
      <c r="E29" t="s">
        <v>146</v>
      </c>
      <c r="F29" t="s">
        <v>82</v>
      </c>
      <c r="G29" t="s">
        <v>380</v>
      </c>
      <c r="H29" s="2">
        <v>1008</v>
      </c>
      <c r="I29" s="12" t="s">
        <v>73</v>
      </c>
      <c r="J29" t="s">
        <v>381</v>
      </c>
    </row>
  </sheetData>
  <autoFilter ref="A1:J1" xr:uid="{2BC90E9D-4222-408A-9820-CFC8052CB3F7}">
    <sortState xmlns:xlrd2="http://schemas.microsoft.com/office/spreadsheetml/2017/richdata2" ref="A2:J29">
      <sortCondition descending="1" ref="H1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D411A-D189-458F-AD1F-44D59D60EE39}">
  <dimension ref="A1:J29"/>
  <sheetViews>
    <sheetView workbookViewId="0">
      <selection activeCell="E7" sqref="E7"/>
    </sheetView>
  </sheetViews>
  <sheetFormatPr defaultRowHeight="12" x14ac:dyDescent="0.2"/>
  <cols>
    <col min="1" max="2" width="9.33203125" style="9"/>
    <col min="3" max="3" width="14.6640625" style="10" customWidth="1"/>
    <col min="4" max="4" width="49.5" style="9" bestFit="1" customWidth="1"/>
    <col min="5" max="5" width="44.1640625" style="9" bestFit="1" customWidth="1"/>
    <col min="6" max="6" width="41.83203125" bestFit="1" customWidth="1"/>
    <col min="7" max="7" width="31" bestFit="1" customWidth="1"/>
    <col min="8" max="8" width="15.1640625" customWidth="1"/>
    <col min="9" max="9" width="12.6640625" bestFit="1" customWidth="1"/>
    <col min="10" max="10" width="30.83203125" bestFit="1" customWidth="1"/>
  </cols>
  <sheetData>
    <row r="1" spans="1:10" x14ac:dyDescent="0.2">
      <c r="A1" s="8" t="s">
        <v>151</v>
      </c>
      <c r="B1" s="8" t="s">
        <v>149</v>
      </c>
      <c r="C1" s="8" t="s">
        <v>0</v>
      </c>
      <c r="D1" s="8" t="s">
        <v>1</v>
      </c>
      <c r="E1" s="8" t="s">
        <v>139</v>
      </c>
      <c r="F1" s="8" t="s">
        <v>141</v>
      </c>
      <c r="G1" s="8" t="s">
        <v>2</v>
      </c>
      <c r="H1" s="4" t="s">
        <v>219</v>
      </c>
      <c r="I1" s="8" t="s">
        <v>3</v>
      </c>
      <c r="J1" s="8" t="s">
        <v>5</v>
      </c>
    </row>
    <row r="2" spans="1:10" ht="17.45" customHeight="1" x14ac:dyDescent="0.2">
      <c r="A2" s="9" t="s">
        <v>74</v>
      </c>
      <c r="B2" s="9" t="s">
        <v>147</v>
      </c>
      <c r="C2" s="1">
        <v>44980</v>
      </c>
      <c r="D2" t="s">
        <v>499</v>
      </c>
      <c r="E2" t="s">
        <v>146</v>
      </c>
      <c r="F2" t="s">
        <v>419</v>
      </c>
      <c r="G2" t="s">
        <v>422</v>
      </c>
      <c r="H2" s="2">
        <v>73802.399999999994</v>
      </c>
      <c r="I2" t="s">
        <v>73</v>
      </c>
      <c r="J2" t="s">
        <v>423</v>
      </c>
    </row>
    <row r="3" spans="1:10" ht="17.45" customHeight="1" x14ac:dyDescent="0.2">
      <c r="A3" s="9" t="s">
        <v>74</v>
      </c>
      <c r="B3" s="9" t="s">
        <v>147</v>
      </c>
      <c r="C3" s="1">
        <v>44973</v>
      </c>
      <c r="D3" t="s">
        <v>109</v>
      </c>
      <c r="E3" t="s">
        <v>146</v>
      </c>
      <c r="F3" t="s">
        <v>82</v>
      </c>
      <c r="G3" t="s">
        <v>392</v>
      </c>
      <c r="H3" s="2">
        <v>29749.4</v>
      </c>
      <c r="I3" t="s">
        <v>73</v>
      </c>
      <c r="J3" t="s">
        <v>393</v>
      </c>
    </row>
    <row r="4" spans="1:10" ht="17.45" customHeight="1" x14ac:dyDescent="0.2">
      <c r="A4" s="9" t="s">
        <v>74</v>
      </c>
      <c r="B4" s="9" t="s">
        <v>147</v>
      </c>
      <c r="C4" s="1">
        <v>44977</v>
      </c>
      <c r="D4" t="s">
        <v>280</v>
      </c>
      <c r="E4" s="11" t="s">
        <v>144</v>
      </c>
      <c r="F4" t="s">
        <v>281</v>
      </c>
      <c r="G4" t="s">
        <v>413</v>
      </c>
      <c r="H4" s="2">
        <v>7859.72</v>
      </c>
      <c r="I4" t="s">
        <v>59</v>
      </c>
      <c r="J4" t="s">
        <v>414</v>
      </c>
    </row>
    <row r="5" spans="1:10" ht="17.45" customHeight="1" x14ac:dyDescent="0.2">
      <c r="A5" s="9" t="s">
        <v>74</v>
      </c>
      <c r="B5" s="9" t="s">
        <v>147</v>
      </c>
      <c r="C5" s="1">
        <v>44973</v>
      </c>
      <c r="D5" t="s">
        <v>258</v>
      </c>
      <c r="E5" t="s">
        <v>146</v>
      </c>
      <c r="F5" t="s">
        <v>38</v>
      </c>
      <c r="G5" t="s">
        <v>382</v>
      </c>
      <c r="H5" s="2">
        <v>6115.48</v>
      </c>
      <c r="I5" t="s">
        <v>73</v>
      </c>
      <c r="J5" t="s">
        <v>383</v>
      </c>
    </row>
    <row r="6" spans="1:10" ht="17.45" customHeight="1" x14ac:dyDescent="0.2">
      <c r="A6" s="9" t="s">
        <v>74</v>
      </c>
      <c r="B6" s="9" t="s">
        <v>147</v>
      </c>
      <c r="C6" s="1">
        <v>44973</v>
      </c>
      <c r="D6" t="s">
        <v>68</v>
      </c>
      <c r="E6" t="s">
        <v>497</v>
      </c>
      <c r="F6" t="s">
        <v>38</v>
      </c>
      <c r="G6" t="s">
        <v>382</v>
      </c>
      <c r="H6" s="2">
        <v>5380.66</v>
      </c>
      <c r="I6" t="s">
        <v>66</v>
      </c>
      <c r="J6" t="s">
        <v>383</v>
      </c>
    </row>
    <row r="7" spans="1:10" ht="17.45" customHeight="1" x14ac:dyDescent="0.2">
      <c r="A7" s="9" t="s">
        <v>74</v>
      </c>
      <c r="B7" s="9" t="s">
        <v>147</v>
      </c>
      <c r="C7" s="1">
        <v>44977</v>
      </c>
      <c r="D7" t="s">
        <v>8</v>
      </c>
      <c r="E7" t="s">
        <v>143</v>
      </c>
      <c r="F7" t="s">
        <v>271</v>
      </c>
      <c r="G7" t="s">
        <v>409</v>
      </c>
      <c r="H7" s="2">
        <v>5220</v>
      </c>
      <c r="I7" t="s">
        <v>7</v>
      </c>
      <c r="J7" t="s">
        <v>410</v>
      </c>
    </row>
    <row r="8" spans="1:10" ht="17.45" customHeight="1" x14ac:dyDescent="0.2">
      <c r="A8" s="9" t="s">
        <v>74</v>
      </c>
      <c r="B8" s="9" t="s">
        <v>147</v>
      </c>
      <c r="C8" s="1">
        <v>44977</v>
      </c>
      <c r="D8" t="s">
        <v>109</v>
      </c>
      <c r="E8" t="s">
        <v>146</v>
      </c>
      <c r="F8" t="s">
        <v>126</v>
      </c>
      <c r="G8" t="s">
        <v>415</v>
      </c>
      <c r="H8" s="2">
        <v>4968</v>
      </c>
      <c r="I8" t="s">
        <v>73</v>
      </c>
      <c r="J8" t="s">
        <v>416</v>
      </c>
    </row>
    <row r="9" spans="1:10" ht="17.45" customHeight="1" x14ac:dyDescent="0.2">
      <c r="A9" s="9" t="s">
        <v>74</v>
      </c>
      <c r="B9" s="9" t="s">
        <v>147</v>
      </c>
      <c r="C9" s="1">
        <v>44973</v>
      </c>
      <c r="D9" t="s">
        <v>109</v>
      </c>
      <c r="E9" t="s">
        <v>146</v>
      </c>
      <c r="F9" t="s">
        <v>82</v>
      </c>
      <c r="G9" t="s">
        <v>396</v>
      </c>
      <c r="H9" s="2">
        <v>2976.19</v>
      </c>
      <c r="I9" t="s">
        <v>73</v>
      </c>
      <c r="J9" t="s">
        <v>397</v>
      </c>
    </row>
    <row r="10" spans="1:10" ht="17.45" customHeight="1" x14ac:dyDescent="0.2">
      <c r="A10" s="9" t="s">
        <v>74</v>
      </c>
      <c r="B10" s="9" t="s">
        <v>147</v>
      </c>
      <c r="C10" s="1">
        <v>44973</v>
      </c>
      <c r="D10" t="s">
        <v>109</v>
      </c>
      <c r="E10" t="s">
        <v>146</v>
      </c>
      <c r="F10" t="s">
        <v>400</v>
      </c>
      <c r="G10" t="s">
        <v>401</v>
      </c>
      <c r="H10" s="2">
        <v>2971.2</v>
      </c>
      <c r="I10" t="s">
        <v>73</v>
      </c>
      <c r="J10" t="s">
        <v>402</v>
      </c>
    </row>
    <row r="11" spans="1:10" ht="17.45" customHeight="1" x14ac:dyDescent="0.2">
      <c r="A11" s="9" t="s">
        <v>74</v>
      </c>
      <c r="B11" s="9" t="s">
        <v>147</v>
      </c>
      <c r="C11" s="1">
        <v>44973</v>
      </c>
      <c r="D11" t="s">
        <v>109</v>
      </c>
      <c r="E11" t="s">
        <v>146</v>
      </c>
      <c r="F11" t="s">
        <v>82</v>
      </c>
      <c r="G11" t="s">
        <v>394</v>
      </c>
      <c r="H11" s="2">
        <v>2747.26</v>
      </c>
      <c r="I11" t="s">
        <v>73</v>
      </c>
      <c r="J11" t="s">
        <v>395</v>
      </c>
    </row>
    <row r="12" spans="1:10" ht="17.45" customHeight="1" x14ac:dyDescent="0.2">
      <c r="A12" s="9" t="s">
        <v>74</v>
      </c>
      <c r="B12" s="9" t="s">
        <v>147</v>
      </c>
      <c r="C12" s="1">
        <v>44981</v>
      </c>
      <c r="D12" t="s">
        <v>8</v>
      </c>
      <c r="E12" t="s">
        <v>143</v>
      </c>
      <c r="F12" t="s">
        <v>271</v>
      </c>
      <c r="G12" t="s">
        <v>430</v>
      </c>
      <c r="H12" s="2">
        <v>2610</v>
      </c>
      <c r="I12" t="s">
        <v>7</v>
      </c>
      <c r="J12" t="s">
        <v>431</v>
      </c>
    </row>
    <row r="13" spans="1:10" ht="17.45" customHeight="1" x14ac:dyDescent="0.2">
      <c r="A13" s="9" t="s">
        <v>74</v>
      </c>
      <c r="B13" s="9" t="s">
        <v>147</v>
      </c>
      <c r="C13" s="1">
        <v>44980</v>
      </c>
      <c r="D13" t="s">
        <v>498</v>
      </c>
      <c r="E13" t="s">
        <v>146</v>
      </c>
      <c r="F13" t="s">
        <v>419</v>
      </c>
      <c r="G13" t="s">
        <v>420</v>
      </c>
      <c r="H13" s="2">
        <v>2285.4</v>
      </c>
      <c r="I13" t="s">
        <v>73</v>
      </c>
      <c r="J13" t="s">
        <v>421</v>
      </c>
    </row>
    <row r="14" spans="1:10" ht="17.45" customHeight="1" x14ac:dyDescent="0.2">
      <c r="A14" s="9" t="s">
        <v>74</v>
      </c>
      <c r="B14" s="9" t="s">
        <v>147</v>
      </c>
      <c r="C14" s="1">
        <v>44977</v>
      </c>
      <c r="D14" t="s">
        <v>8</v>
      </c>
      <c r="E14" t="s">
        <v>143</v>
      </c>
      <c r="F14" t="s">
        <v>271</v>
      </c>
      <c r="G14" t="s">
        <v>411</v>
      </c>
      <c r="H14" s="2">
        <v>2088</v>
      </c>
      <c r="I14" t="s">
        <v>7</v>
      </c>
      <c r="J14" t="s">
        <v>412</v>
      </c>
    </row>
    <row r="15" spans="1:10" ht="17.45" customHeight="1" x14ac:dyDescent="0.2">
      <c r="A15" s="9" t="s">
        <v>74</v>
      </c>
      <c r="B15" s="9" t="s">
        <v>147</v>
      </c>
      <c r="C15" s="1">
        <v>44973</v>
      </c>
      <c r="D15" t="s">
        <v>109</v>
      </c>
      <c r="E15" t="s">
        <v>146</v>
      </c>
      <c r="F15" t="s">
        <v>406</v>
      </c>
      <c r="G15" t="s">
        <v>407</v>
      </c>
      <c r="H15" s="2">
        <v>2053.5100000000002</v>
      </c>
      <c r="I15" t="s">
        <v>73</v>
      </c>
      <c r="J15" t="s">
        <v>408</v>
      </c>
    </row>
    <row r="16" spans="1:10" ht="17.45" customHeight="1" x14ac:dyDescent="0.2">
      <c r="A16" s="9" t="s">
        <v>74</v>
      </c>
      <c r="B16" s="9" t="s">
        <v>147</v>
      </c>
      <c r="C16" s="1">
        <v>44973</v>
      </c>
      <c r="D16" t="s">
        <v>109</v>
      </c>
      <c r="E16" t="s">
        <v>146</v>
      </c>
      <c r="F16" t="s">
        <v>403</v>
      </c>
      <c r="G16" t="s">
        <v>404</v>
      </c>
      <c r="H16" s="2">
        <v>1980</v>
      </c>
      <c r="I16" t="s">
        <v>73</v>
      </c>
      <c r="J16" t="s">
        <v>405</v>
      </c>
    </row>
    <row r="17" spans="1:10" ht="17.45" customHeight="1" x14ac:dyDescent="0.2">
      <c r="A17" s="9" t="s">
        <v>74</v>
      </c>
      <c r="B17" s="9" t="s">
        <v>147</v>
      </c>
      <c r="C17" s="1">
        <v>44977</v>
      </c>
      <c r="D17" t="s">
        <v>109</v>
      </c>
      <c r="E17" t="s">
        <v>146</v>
      </c>
      <c r="F17" t="s">
        <v>400</v>
      </c>
      <c r="G17" t="s">
        <v>417</v>
      </c>
      <c r="H17" s="2">
        <v>1800</v>
      </c>
      <c r="I17" t="s">
        <v>73</v>
      </c>
      <c r="J17" t="s">
        <v>418</v>
      </c>
    </row>
    <row r="18" spans="1:10" ht="17.45" customHeight="1" x14ac:dyDescent="0.2">
      <c r="A18" s="9" t="s">
        <v>74</v>
      </c>
      <c r="B18" s="9" t="s">
        <v>147</v>
      </c>
      <c r="C18" s="1">
        <v>44980</v>
      </c>
      <c r="D18" t="s">
        <v>109</v>
      </c>
      <c r="E18" t="s">
        <v>146</v>
      </c>
      <c r="F18" t="s">
        <v>424</v>
      </c>
      <c r="G18" t="s">
        <v>425</v>
      </c>
      <c r="H18" s="2">
        <v>1701.6</v>
      </c>
      <c r="I18" t="s">
        <v>73</v>
      </c>
      <c r="J18" t="s">
        <v>426</v>
      </c>
    </row>
    <row r="19" spans="1:10" ht="17.45" customHeight="1" x14ac:dyDescent="0.2">
      <c r="A19" s="9" t="s">
        <v>74</v>
      </c>
      <c r="B19" s="9" t="s">
        <v>147</v>
      </c>
      <c r="C19" s="1">
        <v>44980</v>
      </c>
      <c r="D19" t="s">
        <v>109</v>
      </c>
      <c r="E19" t="s">
        <v>146</v>
      </c>
      <c r="F19" t="s">
        <v>427</v>
      </c>
      <c r="G19" t="s">
        <v>428</v>
      </c>
      <c r="H19" s="2">
        <v>1398</v>
      </c>
      <c r="I19" t="s">
        <v>73</v>
      </c>
      <c r="J19" t="s">
        <v>429</v>
      </c>
    </row>
    <row r="20" spans="1:10" ht="17.45" customHeight="1" x14ac:dyDescent="0.2">
      <c r="A20" s="9" t="s">
        <v>74</v>
      </c>
      <c r="B20" s="9" t="s">
        <v>147</v>
      </c>
      <c r="C20" s="1">
        <v>44973</v>
      </c>
      <c r="D20" t="s">
        <v>69</v>
      </c>
      <c r="E20" t="s">
        <v>497</v>
      </c>
      <c r="F20" t="s">
        <v>72</v>
      </c>
      <c r="G20" t="s">
        <v>384</v>
      </c>
      <c r="H20" s="2">
        <v>1270</v>
      </c>
      <c r="I20" t="s">
        <v>66</v>
      </c>
      <c r="J20" t="s">
        <v>385</v>
      </c>
    </row>
    <row r="21" spans="1:10" ht="17.45" customHeight="1" x14ac:dyDescent="0.2">
      <c r="A21" s="9" t="s">
        <v>74</v>
      </c>
      <c r="B21" s="9" t="s">
        <v>147</v>
      </c>
      <c r="C21" s="1">
        <v>44973</v>
      </c>
      <c r="D21" t="s">
        <v>109</v>
      </c>
      <c r="E21" t="s">
        <v>146</v>
      </c>
      <c r="F21" t="s">
        <v>82</v>
      </c>
      <c r="G21" t="s">
        <v>398</v>
      </c>
      <c r="H21" s="2">
        <v>1172.99</v>
      </c>
      <c r="I21" t="s">
        <v>73</v>
      </c>
      <c r="J21" t="s">
        <v>399</v>
      </c>
    </row>
    <row r="22" spans="1:10" ht="17.45" customHeight="1" x14ac:dyDescent="0.2">
      <c r="A22" s="9" t="s">
        <v>74</v>
      </c>
      <c r="B22" s="9" t="s">
        <v>147</v>
      </c>
      <c r="C22" s="1">
        <v>44973</v>
      </c>
      <c r="D22" t="s">
        <v>496</v>
      </c>
      <c r="E22" t="s">
        <v>146</v>
      </c>
      <c r="F22" t="s">
        <v>82</v>
      </c>
      <c r="G22" t="s">
        <v>388</v>
      </c>
      <c r="H22" s="2">
        <v>1036.8</v>
      </c>
      <c r="I22" t="s">
        <v>73</v>
      </c>
      <c r="J22" t="s">
        <v>389</v>
      </c>
    </row>
    <row r="23" spans="1:10" ht="17.45" customHeight="1" x14ac:dyDescent="0.2">
      <c r="A23" s="9" t="s">
        <v>74</v>
      </c>
      <c r="B23" s="9" t="s">
        <v>147</v>
      </c>
      <c r="C23" s="1">
        <v>44973</v>
      </c>
      <c r="D23" t="s">
        <v>496</v>
      </c>
      <c r="E23" t="s">
        <v>146</v>
      </c>
      <c r="F23" t="s">
        <v>82</v>
      </c>
      <c r="G23" t="s">
        <v>386</v>
      </c>
      <c r="H23" s="2">
        <v>1008</v>
      </c>
      <c r="I23" t="s">
        <v>73</v>
      </c>
      <c r="J23" t="s">
        <v>387</v>
      </c>
    </row>
    <row r="24" spans="1:10" ht="17.45" customHeight="1" x14ac:dyDescent="0.2">
      <c r="A24" s="9" t="s">
        <v>74</v>
      </c>
      <c r="B24" s="9" t="s">
        <v>147</v>
      </c>
      <c r="C24" s="1">
        <v>44973</v>
      </c>
      <c r="D24" t="s">
        <v>204</v>
      </c>
      <c r="E24" t="s">
        <v>146</v>
      </c>
      <c r="F24" t="s">
        <v>82</v>
      </c>
      <c r="G24" t="s">
        <v>390</v>
      </c>
      <c r="H24" s="2">
        <v>1006.27</v>
      </c>
      <c r="I24" t="s">
        <v>73</v>
      </c>
      <c r="J24" t="s">
        <v>391</v>
      </c>
    </row>
    <row r="25" spans="1:10" x14ac:dyDescent="0.2">
      <c r="C25" s="1"/>
      <c r="D25"/>
      <c r="E25"/>
      <c r="G25" s="2"/>
    </row>
    <row r="26" spans="1:10" x14ac:dyDescent="0.2">
      <c r="C26" s="1"/>
      <c r="D26"/>
      <c r="E26"/>
      <c r="G26" s="2"/>
    </row>
    <row r="27" spans="1:10" x14ac:dyDescent="0.2">
      <c r="C27" s="1"/>
      <c r="D27"/>
      <c r="E27"/>
      <c r="G27" s="2"/>
    </row>
    <row r="28" spans="1:10" x14ac:dyDescent="0.2">
      <c r="C28" s="1"/>
      <c r="D28"/>
      <c r="E28"/>
      <c r="H28" s="2"/>
    </row>
    <row r="29" spans="1:10" x14ac:dyDescent="0.2">
      <c r="C29" s="1"/>
      <c r="D29"/>
      <c r="E29"/>
      <c r="H29" s="2"/>
    </row>
  </sheetData>
  <autoFilter ref="A1:K1" xr:uid="{D90D411A-D189-458F-AD1F-44D59D60EE39}">
    <sortState xmlns:xlrd2="http://schemas.microsoft.com/office/spreadsheetml/2017/richdata2" ref="A2:K24">
      <sortCondition descending="1" ref="H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05197-6A9F-422A-A9F1-322E3A06ECDF}">
  <dimension ref="A1:J36"/>
  <sheetViews>
    <sheetView tabSelected="1" workbookViewId="0">
      <selection activeCell="G6" sqref="G6"/>
    </sheetView>
  </sheetViews>
  <sheetFormatPr defaultRowHeight="12" x14ac:dyDescent="0.2"/>
  <cols>
    <col min="1" max="2" width="9.33203125" style="9"/>
    <col min="3" max="3" width="14.6640625" style="10" customWidth="1"/>
    <col min="4" max="4" width="49.5" style="9" bestFit="1" customWidth="1"/>
    <col min="5" max="5" width="44.1640625" style="9" bestFit="1" customWidth="1"/>
    <col min="6" max="6" width="41.83203125" bestFit="1" customWidth="1"/>
    <col min="7" max="7" width="31" bestFit="1" customWidth="1"/>
    <col min="8" max="8" width="15.1640625" style="2" customWidth="1"/>
    <col min="9" max="9" width="12.6640625" bestFit="1" customWidth="1"/>
    <col min="10" max="10" width="30.83203125" bestFit="1" customWidth="1"/>
  </cols>
  <sheetData>
    <row r="1" spans="1:10" x14ac:dyDescent="0.2">
      <c r="A1" s="8" t="s">
        <v>151</v>
      </c>
      <c r="B1" s="8" t="s">
        <v>149</v>
      </c>
      <c r="C1" s="8" t="s">
        <v>0</v>
      </c>
      <c r="D1" s="8" t="s">
        <v>1</v>
      </c>
      <c r="E1" s="8" t="s">
        <v>139</v>
      </c>
      <c r="F1" s="8" t="s">
        <v>141</v>
      </c>
      <c r="G1" s="8" t="s">
        <v>2</v>
      </c>
      <c r="H1" s="4" t="s">
        <v>219</v>
      </c>
      <c r="I1" s="8" t="s">
        <v>3</v>
      </c>
      <c r="J1" s="8" t="s">
        <v>5</v>
      </c>
    </row>
    <row r="2" spans="1:10" ht="17.45" customHeight="1" x14ac:dyDescent="0.2">
      <c r="A2" s="9" t="s">
        <v>74</v>
      </c>
      <c r="B2" s="9" t="s">
        <v>147</v>
      </c>
      <c r="C2" s="1">
        <v>45016</v>
      </c>
      <c r="D2" t="s">
        <v>69</v>
      </c>
      <c r="E2" t="s">
        <v>145</v>
      </c>
      <c r="F2" t="s">
        <v>72</v>
      </c>
      <c r="G2" t="s">
        <v>176</v>
      </c>
      <c r="H2" s="2">
        <v>14300</v>
      </c>
      <c r="I2" t="s">
        <v>66</v>
      </c>
      <c r="J2" t="s">
        <v>493</v>
      </c>
    </row>
    <row r="3" spans="1:10" ht="17.45" customHeight="1" x14ac:dyDescent="0.2">
      <c r="A3" s="9" t="s">
        <v>74</v>
      </c>
      <c r="B3" s="9" t="s">
        <v>147</v>
      </c>
      <c r="C3" s="1">
        <v>45016</v>
      </c>
      <c r="D3" t="s">
        <v>172</v>
      </c>
      <c r="E3" t="s">
        <v>146</v>
      </c>
      <c r="F3" t="s">
        <v>173</v>
      </c>
      <c r="G3" t="s">
        <v>494</v>
      </c>
      <c r="H3" s="2">
        <v>11478.9</v>
      </c>
      <c r="I3" t="s">
        <v>73</v>
      </c>
      <c r="J3" t="s">
        <v>495</v>
      </c>
    </row>
    <row r="4" spans="1:10" ht="17.45" customHeight="1" x14ac:dyDescent="0.2">
      <c r="A4" s="9" t="s">
        <v>74</v>
      </c>
      <c r="B4" s="9" t="s">
        <v>147</v>
      </c>
      <c r="C4" s="1">
        <v>44999</v>
      </c>
      <c r="D4" t="s">
        <v>90</v>
      </c>
      <c r="E4" t="s">
        <v>146</v>
      </c>
      <c r="F4" t="s">
        <v>99</v>
      </c>
      <c r="G4" t="s">
        <v>458</v>
      </c>
      <c r="H4" s="2">
        <v>7680</v>
      </c>
      <c r="I4" t="s">
        <v>73</v>
      </c>
      <c r="J4" t="s">
        <v>459</v>
      </c>
    </row>
    <row r="5" spans="1:10" ht="17.45" customHeight="1" x14ac:dyDescent="0.2">
      <c r="A5" s="9" t="s">
        <v>74</v>
      </c>
      <c r="B5" s="9" t="s">
        <v>147</v>
      </c>
      <c r="C5" s="1">
        <v>45015</v>
      </c>
      <c r="D5" t="s">
        <v>109</v>
      </c>
      <c r="E5" t="s">
        <v>146</v>
      </c>
      <c r="F5" t="s">
        <v>480</v>
      </c>
      <c r="G5" t="s">
        <v>483</v>
      </c>
      <c r="H5" s="2">
        <v>6000</v>
      </c>
      <c r="I5" t="s">
        <v>73</v>
      </c>
      <c r="J5" t="s">
        <v>484</v>
      </c>
    </row>
    <row r="6" spans="1:10" ht="17.45" customHeight="1" x14ac:dyDescent="0.2">
      <c r="A6" s="9" t="s">
        <v>74</v>
      </c>
      <c r="B6" s="9" t="s">
        <v>147</v>
      </c>
      <c r="C6" s="1">
        <v>45016</v>
      </c>
      <c r="D6" t="s">
        <v>68</v>
      </c>
      <c r="E6" t="s">
        <v>145</v>
      </c>
      <c r="F6" t="s">
        <v>38</v>
      </c>
      <c r="G6" t="s">
        <v>491</v>
      </c>
      <c r="H6" s="2">
        <v>5493.63</v>
      </c>
      <c r="I6" t="s">
        <v>66</v>
      </c>
      <c r="J6" t="s">
        <v>492</v>
      </c>
    </row>
    <row r="7" spans="1:10" ht="17.45" customHeight="1" x14ac:dyDescent="0.2">
      <c r="A7" s="9" t="s">
        <v>74</v>
      </c>
      <c r="B7" s="9" t="s">
        <v>147</v>
      </c>
      <c r="C7" s="1">
        <v>45015</v>
      </c>
      <c r="D7" t="s">
        <v>502</v>
      </c>
      <c r="E7" t="s">
        <v>143</v>
      </c>
      <c r="F7" t="s">
        <v>467</v>
      </c>
      <c r="G7" t="s">
        <v>474</v>
      </c>
      <c r="H7" s="2">
        <v>5460</v>
      </c>
      <c r="I7" t="s">
        <v>7</v>
      </c>
      <c r="J7" t="s">
        <v>475</v>
      </c>
    </row>
    <row r="8" spans="1:10" ht="17.45" customHeight="1" x14ac:dyDescent="0.2">
      <c r="A8" s="9" t="s">
        <v>74</v>
      </c>
      <c r="B8" s="9" t="s">
        <v>147</v>
      </c>
      <c r="C8" s="1">
        <v>44991</v>
      </c>
      <c r="D8" t="s">
        <v>68</v>
      </c>
      <c r="E8" t="s">
        <v>145</v>
      </c>
      <c r="F8" t="s">
        <v>38</v>
      </c>
      <c r="G8" t="s">
        <v>435</v>
      </c>
      <c r="H8" s="2">
        <v>5119.87</v>
      </c>
      <c r="I8" t="s">
        <v>66</v>
      </c>
      <c r="J8" t="s">
        <v>436</v>
      </c>
    </row>
    <row r="9" spans="1:10" ht="17.45" customHeight="1" x14ac:dyDescent="0.2">
      <c r="A9" s="9" t="s">
        <v>74</v>
      </c>
      <c r="B9" s="9" t="s">
        <v>147</v>
      </c>
      <c r="C9" s="1">
        <v>45015</v>
      </c>
      <c r="D9" t="s">
        <v>204</v>
      </c>
      <c r="E9" t="s">
        <v>146</v>
      </c>
      <c r="F9" t="s">
        <v>480</v>
      </c>
      <c r="G9" t="s">
        <v>481</v>
      </c>
      <c r="H9" s="2">
        <v>4800</v>
      </c>
      <c r="I9" t="s">
        <v>73</v>
      </c>
      <c r="J9" t="s">
        <v>482</v>
      </c>
    </row>
    <row r="10" spans="1:10" ht="17.45" customHeight="1" x14ac:dyDescent="0.2">
      <c r="A10" s="9" t="s">
        <v>74</v>
      </c>
      <c r="B10" s="9" t="s">
        <v>147</v>
      </c>
      <c r="C10" s="1">
        <v>45016</v>
      </c>
      <c r="D10" t="s">
        <v>258</v>
      </c>
      <c r="E10" t="s">
        <v>146</v>
      </c>
      <c r="F10" t="s">
        <v>38</v>
      </c>
      <c r="G10" t="s">
        <v>491</v>
      </c>
      <c r="H10" s="2">
        <v>4737.16</v>
      </c>
      <c r="I10" t="s">
        <v>73</v>
      </c>
      <c r="J10" t="s">
        <v>492</v>
      </c>
    </row>
    <row r="11" spans="1:10" ht="17.45" customHeight="1" x14ac:dyDescent="0.2">
      <c r="A11" s="9" t="s">
        <v>74</v>
      </c>
      <c r="B11" s="9" t="s">
        <v>147</v>
      </c>
      <c r="C11" s="1">
        <v>44986</v>
      </c>
      <c r="D11" t="s">
        <v>69</v>
      </c>
      <c r="E11" t="s">
        <v>145</v>
      </c>
      <c r="F11" t="s">
        <v>72</v>
      </c>
      <c r="G11" t="s">
        <v>176</v>
      </c>
      <c r="H11" s="2">
        <v>4410</v>
      </c>
      <c r="I11" t="s">
        <v>66</v>
      </c>
      <c r="J11" t="s">
        <v>432</v>
      </c>
    </row>
    <row r="12" spans="1:10" ht="17.45" customHeight="1" x14ac:dyDescent="0.2">
      <c r="A12" s="9" t="s">
        <v>74</v>
      </c>
      <c r="B12" s="9" t="s">
        <v>147</v>
      </c>
      <c r="C12" s="1">
        <v>45015</v>
      </c>
      <c r="D12" t="s">
        <v>498</v>
      </c>
      <c r="E12" t="s">
        <v>146</v>
      </c>
      <c r="F12" t="s">
        <v>82</v>
      </c>
      <c r="G12" t="s">
        <v>476</v>
      </c>
      <c r="H12" s="2">
        <v>3588</v>
      </c>
      <c r="I12" t="s">
        <v>73</v>
      </c>
      <c r="J12" t="s">
        <v>477</v>
      </c>
    </row>
    <row r="13" spans="1:10" ht="17.45" customHeight="1" x14ac:dyDescent="0.2">
      <c r="A13" s="9" t="s">
        <v>74</v>
      </c>
      <c r="B13" s="9" t="s">
        <v>147</v>
      </c>
      <c r="C13" s="1">
        <v>44991</v>
      </c>
      <c r="D13" t="s">
        <v>503</v>
      </c>
      <c r="E13" t="s">
        <v>146</v>
      </c>
      <c r="F13" t="s">
        <v>360</v>
      </c>
      <c r="G13" t="s">
        <v>439</v>
      </c>
      <c r="H13" s="2">
        <v>3420</v>
      </c>
      <c r="I13" t="s">
        <v>73</v>
      </c>
      <c r="J13" t="s">
        <v>441</v>
      </c>
    </row>
    <row r="14" spans="1:10" ht="17.45" customHeight="1" x14ac:dyDescent="0.2">
      <c r="A14" s="9" t="s">
        <v>74</v>
      </c>
      <c r="B14" s="9" t="s">
        <v>147</v>
      </c>
      <c r="C14" s="1">
        <v>44991</v>
      </c>
      <c r="D14" t="s">
        <v>8</v>
      </c>
      <c r="E14" t="s">
        <v>143</v>
      </c>
      <c r="F14" t="s">
        <v>271</v>
      </c>
      <c r="G14" t="s">
        <v>433</v>
      </c>
      <c r="H14" s="2">
        <v>2610</v>
      </c>
      <c r="I14" t="s">
        <v>7</v>
      </c>
      <c r="J14" t="s">
        <v>434</v>
      </c>
    </row>
    <row r="15" spans="1:10" ht="17.45" customHeight="1" x14ac:dyDescent="0.2">
      <c r="A15" s="9" t="s">
        <v>74</v>
      </c>
      <c r="B15" s="9" t="s">
        <v>147</v>
      </c>
      <c r="C15" s="1">
        <v>44991</v>
      </c>
      <c r="D15" t="s">
        <v>258</v>
      </c>
      <c r="E15" t="s">
        <v>146</v>
      </c>
      <c r="F15" t="s">
        <v>38</v>
      </c>
      <c r="G15" t="s">
        <v>435</v>
      </c>
      <c r="H15" s="2">
        <v>2570.8200000000002</v>
      </c>
      <c r="I15" t="s">
        <v>73</v>
      </c>
      <c r="J15" t="s">
        <v>436</v>
      </c>
    </row>
    <row r="16" spans="1:10" ht="17.45" customHeight="1" x14ac:dyDescent="0.2">
      <c r="A16" s="9" t="s">
        <v>74</v>
      </c>
      <c r="B16" s="9" t="s">
        <v>147</v>
      </c>
      <c r="C16" s="1">
        <v>45015</v>
      </c>
      <c r="D16" t="s">
        <v>501</v>
      </c>
      <c r="E16" t="s">
        <v>143</v>
      </c>
      <c r="F16" t="s">
        <v>467</v>
      </c>
      <c r="G16" t="s">
        <v>470</v>
      </c>
      <c r="H16" s="2">
        <v>2500</v>
      </c>
      <c r="I16" t="s">
        <v>7</v>
      </c>
      <c r="J16" t="s">
        <v>471</v>
      </c>
    </row>
    <row r="17" spans="1:10" ht="17.45" customHeight="1" x14ac:dyDescent="0.2">
      <c r="A17" s="9" t="s">
        <v>74</v>
      </c>
      <c r="B17" s="9" t="s">
        <v>147</v>
      </c>
      <c r="C17" s="1">
        <v>44999</v>
      </c>
      <c r="D17" t="s">
        <v>204</v>
      </c>
      <c r="E17" t="s">
        <v>146</v>
      </c>
      <c r="F17" t="s">
        <v>261</v>
      </c>
      <c r="G17" t="s">
        <v>460</v>
      </c>
      <c r="H17" s="2">
        <v>2418.7600000000002</v>
      </c>
      <c r="I17" t="s">
        <v>73</v>
      </c>
      <c r="J17" t="s">
        <v>461</v>
      </c>
    </row>
    <row r="18" spans="1:10" ht="17.45" customHeight="1" x14ac:dyDescent="0.2">
      <c r="A18" s="9" t="s">
        <v>74</v>
      </c>
      <c r="B18" s="9" t="s">
        <v>147</v>
      </c>
      <c r="C18" s="1">
        <v>44991</v>
      </c>
      <c r="D18" t="s">
        <v>499</v>
      </c>
      <c r="E18" t="s">
        <v>146</v>
      </c>
      <c r="F18" t="s">
        <v>419</v>
      </c>
      <c r="G18" t="s">
        <v>442</v>
      </c>
      <c r="H18" s="2">
        <v>2344.56</v>
      </c>
      <c r="I18" t="s">
        <v>73</v>
      </c>
      <c r="J18" t="s">
        <v>443</v>
      </c>
    </row>
    <row r="19" spans="1:10" ht="17.45" customHeight="1" x14ac:dyDescent="0.2">
      <c r="A19" s="9" t="s">
        <v>74</v>
      </c>
      <c r="B19" s="9" t="s">
        <v>147</v>
      </c>
      <c r="C19" s="1">
        <v>44991</v>
      </c>
      <c r="D19" t="s">
        <v>67</v>
      </c>
      <c r="E19" t="s">
        <v>145</v>
      </c>
      <c r="F19" t="s">
        <v>38</v>
      </c>
      <c r="G19" t="s">
        <v>435</v>
      </c>
      <c r="H19" s="2">
        <v>2088.6</v>
      </c>
      <c r="I19" t="s">
        <v>66</v>
      </c>
      <c r="J19" t="s">
        <v>436</v>
      </c>
    </row>
    <row r="20" spans="1:10" ht="17.45" customHeight="1" x14ac:dyDescent="0.2">
      <c r="A20" s="9" t="s">
        <v>74</v>
      </c>
      <c r="B20" s="9" t="s">
        <v>147</v>
      </c>
      <c r="C20" s="1">
        <v>45015</v>
      </c>
      <c r="D20" t="s">
        <v>90</v>
      </c>
      <c r="E20" t="s">
        <v>146</v>
      </c>
      <c r="F20" t="s">
        <v>99</v>
      </c>
      <c r="G20" t="s">
        <v>478</v>
      </c>
      <c r="H20" s="2">
        <v>1879.2</v>
      </c>
      <c r="I20" t="s">
        <v>73</v>
      </c>
      <c r="J20" t="s">
        <v>479</v>
      </c>
    </row>
    <row r="21" spans="1:10" ht="17.45" customHeight="1" x14ac:dyDescent="0.2">
      <c r="A21" s="9" t="s">
        <v>74</v>
      </c>
      <c r="B21" s="9" t="s">
        <v>147</v>
      </c>
      <c r="C21" s="1">
        <v>44999</v>
      </c>
      <c r="D21" t="s">
        <v>83</v>
      </c>
      <c r="E21" t="s">
        <v>146</v>
      </c>
      <c r="F21" t="s">
        <v>205</v>
      </c>
      <c r="G21" t="s">
        <v>452</v>
      </c>
      <c r="H21" s="2">
        <v>1800</v>
      </c>
      <c r="I21" t="s">
        <v>73</v>
      </c>
      <c r="J21" t="s">
        <v>453</v>
      </c>
    </row>
    <row r="22" spans="1:10" ht="17.45" customHeight="1" x14ac:dyDescent="0.2">
      <c r="A22" s="9" t="s">
        <v>74</v>
      </c>
      <c r="B22" s="9" t="s">
        <v>147</v>
      </c>
      <c r="C22" s="1">
        <v>44991</v>
      </c>
      <c r="D22" t="s">
        <v>109</v>
      </c>
      <c r="E22" t="s">
        <v>146</v>
      </c>
      <c r="F22" t="s">
        <v>137</v>
      </c>
      <c r="G22" t="s">
        <v>447</v>
      </c>
      <c r="H22" s="2">
        <v>1692</v>
      </c>
      <c r="I22" t="s">
        <v>73</v>
      </c>
      <c r="J22" t="s">
        <v>448</v>
      </c>
    </row>
    <row r="23" spans="1:10" ht="17.45" customHeight="1" x14ac:dyDescent="0.2">
      <c r="A23" s="9" t="s">
        <v>74</v>
      </c>
      <c r="B23" s="9" t="s">
        <v>147</v>
      </c>
      <c r="C23" s="1">
        <v>45006</v>
      </c>
      <c r="D23" t="s">
        <v>208</v>
      </c>
      <c r="E23" t="s">
        <v>146</v>
      </c>
      <c r="F23" t="s">
        <v>82</v>
      </c>
      <c r="G23" t="s">
        <v>465</v>
      </c>
      <c r="H23" s="2">
        <v>1516.02</v>
      </c>
      <c r="I23" t="s">
        <v>73</v>
      </c>
      <c r="J23" t="s">
        <v>466</v>
      </c>
    </row>
    <row r="24" spans="1:10" ht="17.45" customHeight="1" x14ac:dyDescent="0.2">
      <c r="A24" s="9" t="s">
        <v>74</v>
      </c>
      <c r="B24" s="9" t="s">
        <v>147</v>
      </c>
      <c r="C24" s="1">
        <v>44991</v>
      </c>
      <c r="D24" t="s">
        <v>504</v>
      </c>
      <c r="E24" t="s">
        <v>146</v>
      </c>
      <c r="F24" t="s">
        <v>444</v>
      </c>
      <c r="G24" t="s">
        <v>445</v>
      </c>
      <c r="H24" s="2">
        <v>1500</v>
      </c>
      <c r="I24" t="s">
        <v>73</v>
      </c>
      <c r="J24" t="s">
        <v>446</v>
      </c>
    </row>
    <row r="25" spans="1:10" ht="17.45" customHeight="1" x14ac:dyDescent="0.2">
      <c r="A25" s="9" t="s">
        <v>74</v>
      </c>
      <c r="B25" s="9" t="s">
        <v>147</v>
      </c>
      <c r="C25" s="1">
        <v>45015</v>
      </c>
      <c r="D25" t="s">
        <v>109</v>
      </c>
      <c r="E25" t="s">
        <v>146</v>
      </c>
      <c r="F25" t="s">
        <v>115</v>
      </c>
      <c r="G25" t="s">
        <v>485</v>
      </c>
      <c r="H25" s="2">
        <v>1440</v>
      </c>
      <c r="I25" t="s">
        <v>73</v>
      </c>
      <c r="J25" t="s">
        <v>486</v>
      </c>
    </row>
    <row r="26" spans="1:10" ht="17.45" customHeight="1" x14ac:dyDescent="0.2">
      <c r="A26" s="9" t="s">
        <v>74</v>
      </c>
      <c r="B26" s="9" t="s">
        <v>147</v>
      </c>
      <c r="C26" s="1">
        <v>44999</v>
      </c>
      <c r="D26" t="s">
        <v>233</v>
      </c>
      <c r="E26" t="s">
        <v>143</v>
      </c>
      <c r="F26" t="s">
        <v>449</v>
      </c>
      <c r="G26" t="s">
        <v>450</v>
      </c>
      <c r="H26" s="2">
        <v>1372</v>
      </c>
      <c r="I26" t="s">
        <v>7</v>
      </c>
      <c r="J26" t="s">
        <v>451</v>
      </c>
    </row>
    <row r="27" spans="1:10" ht="17.45" customHeight="1" x14ac:dyDescent="0.2">
      <c r="A27" s="9" t="s">
        <v>74</v>
      </c>
      <c r="B27" s="9" t="s">
        <v>147</v>
      </c>
      <c r="C27" s="1">
        <v>45006</v>
      </c>
      <c r="D27" t="s">
        <v>500</v>
      </c>
      <c r="E27" t="s">
        <v>143</v>
      </c>
      <c r="F27" t="s">
        <v>462</v>
      </c>
      <c r="G27" t="s">
        <v>463</v>
      </c>
      <c r="H27" s="2">
        <v>1368</v>
      </c>
      <c r="I27" t="s">
        <v>7</v>
      </c>
      <c r="J27" t="s">
        <v>464</v>
      </c>
    </row>
    <row r="28" spans="1:10" ht="17.45" customHeight="1" x14ac:dyDescent="0.2">
      <c r="A28" s="9" t="s">
        <v>74</v>
      </c>
      <c r="B28" s="9" t="s">
        <v>147</v>
      </c>
      <c r="C28" s="1">
        <v>45016</v>
      </c>
      <c r="D28" t="s">
        <v>501</v>
      </c>
      <c r="E28" t="s">
        <v>143</v>
      </c>
      <c r="F28" t="s">
        <v>467</v>
      </c>
      <c r="G28" t="s">
        <v>489</v>
      </c>
      <c r="H28" s="2">
        <v>1312.5</v>
      </c>
      <c r="I28" t="s">
        <v>7</v>
      </c>
      <c r="J28" t="s">
        <v>490</v>
      </c>
    </row>
    <row r="29" spans="1:10" ht="17.45" customHeight="1" x14ac:dyDescent="0.2">
      <c r="A29" s="9" t="s">
        <v>74</v>
      </c>
      <c r="B29" s="9" t="s">
        <v>147</v>
      </c>
      <c r="C29" s="1">
        <v>45015</v>
      </c>
      <c r="D29" t="s">
        <v>501</v>
      </c>
      <c r="E29" t="s">
        <v>143</v>
      </c>
      <c r="F29" t="s">
        <v>467</v>
      </c>
      <c r="G29" t="s">
        <v>468</v>
      </c>
      <c r="H29" s="2">
        <v>1250</v>
      </c>
      <c r="I29" t="s">
        <v>7</v>
      </c>
      <c r="J29" t="s">
        <v>469</v>
      </c>
    </row>
    <row r="30" spans="1:10" ht="17.45" customHeight="1" x14ac:dyDescent="0.2">
      <c r="A30" s="9" t="s">
        <v>74</v>
      </c>
      <c r="B30" s="9" t="s">
        <v>147</v>
      </c>
      <c r="C30" s="1">
        <v>45015</v>
      </c>
      <c r="D30" t="s">
        <v>501</v>
      </c>
      <c r="E30" t="s">
        <v>143</v>
      </c>
      <c r="F30" t="s">
        <v>467</v>
      </c>
      <c r="G30" t="s">
        <v>472</v>
      </c>
      <c r="H30" s="2">
        <v>1250</v>
      </c>
      <c r="I30" t="s">
        <v>7</v>
      </c>
      <c r="J30" t="s">
        <v>473</v>
      </c>
    </row>
    <row r="31" spans="1:10" ht="17.45" customHeight="1" x14ac:dyDescent="0.2">
      <c r="A31" s="9" t="s">
        <v>74</v>
      </c>
      <c r="B31" s="9" t="s">
        <v>147</v>
      </c>
      <c r="C31" s="1">
        <v>45016</v>
      </c>
      <c r="D31" t="s">
        <v>501</v>
      </c>
      <c r="E31" t="s">
        <v>143</v>
      </c>
      <c r="F31" t="s">
        <v>467</v>
      </c>
      <c r="G31" t="s">
        <v>487</v>
      </c>
      <c r="H31" s="2">
        <v>1250</v>
      </c>
      <c r="I31" t="s">
        <v>7</v>
      </c>
      <c r="J31" t="s">
        <v>488</v>
      </c>
    </row>
    <row r="32" spans="1:10" ht="17.45" customHeight="1" x14ac:dyDescent="0.2">
      <c r="A32" s="9" t="s">
        <v>74</v>
      </c>
      <c r="B32" s="9" t="s">
        <v>147</v>
      </c>
      <c r="C32" s="1">
        <v>44991</v>
      </c>
      <c r="D32" t="s">
        <v>503</v>
      </c>
      <c r="E32" t="s">
        <v>146</v>
      </c>
      <c r="F32" t="s">
        <v>360</v>
      </c>
      <c r="G32" t="s">
        <v>439</v>
      </c>
      <c r="H32" s="2">
        <v>1140</v>
      </c>
      <c r="I32" t="s">
        <v>73</v>
      </c>
      <c r="J32" t="s">
        <v>440</v>
      </c>
    </row>
    <row r="33" spans="1:10" ht="17.45" customHeight="1" x14ac:dyDescent="0.2">
      <c r="A33" s="9" t="s">
        <v>74</v>
      </c>
      <c r="B33" s="9" t="s">
        <v>147</v>
      </c>
      <c r="C33" s="1">
        <v>44999</v>
      </c>
      <c r="D33" t="s">
        <v>83</v>
      </c>
      <c r="E33" t="s">
        <v>146</v>
      </c>
      <c r="F33" t="s">
        <v>205</v>
      </c>
      <c r="G33" t="s">
        <v>454</v>
      </c>
      <c r="H33" s="2">
        <v>1125</v>
      </c>
      <c r="I33" t="s">
        <v>73</v>
      </c>
      <c r="J33" t="s">
        <v>455</v>
      </c>
    </row>
    <row r="34" spans="1:10" ht="17.45" customHeight="1" x14ac:dyDescent="0.2">
      <c r="A34" s="9" t="s">
        <v>74</v>
      </c>
      <c r="B34" s="9" t="s">
        <v>147</v>
      </c>
      <c r="C34" s="1">
        <v>44999</v>
      </c>
      <c r="D34" t="s">
        <v>90</v>
      </c>
      <c r="E34" t="s">
        <v>146</v>
      </c>
      <c r="F34" t="s">
        <v>99</v>
      </c>
      <c r="G34" t="s">
        <v>456</v>
      </c>
      <c r="H34" s="2">
        <v>1065.5999999999999</v>
      </c>
      <c r="I34" t="s">
        <v>73</v>
      </c>
      <c r="J34" t="s">
        <v>457</v>
      </c>
    </row>
    <row r="35" spans="1:10" ht="17.45" customHeight="1" x14ac:dyDescent="0.2">
      <c r="A35" s="9" t="s">
        <v>74</v>
      </c>
      <c r="B35" s="9" t="s">
        <v>147</v>
      </c>
      <c r="C35" s="1">
        <v>45016</v>
      </c>
      <c r="D35" t="s">
        <v>109</v>
      </c>
      <c r="E35" t="s">
        <v>146</v>
      </c>
      <c r="F35" t="s">
        <v>38</v>
      </c>
      <c r="G35" t="s">
        <v>491</v>
      </c>
      <c r="H35" s="2">
        <v>1058.76</v>
      </c>
      <c r="I35" t="s">
        <v>73</v>
      </c>
      <c r="J35" t="s">
        <v>492</v>
      </c>
    </row>
    <row r="36" spans="1:10" ht="17.45" customHeight="1" x14ac:dyDescent="0.2">
      <c r="A36" s="9" t="s">
        <v>74</v>
      </c>
      <c r="B36" s="9" t="s">
        <v>147</v>
      </c>
      <c r="C36" s="1">
        <v>44991</v>
      </c>
      <c r="D36" t="s">
        <v>496</v>
      </c>
      <c r="E36" t="s">
        <v>146</v>
      </c>
      <c r="F36" t="s">
        <v>82</v>
      </c>
      <c r="G36" t="s">
        <v>437</v>
      </c>
      <c r="H36" s="2">
        <v>1036.8</v>
      </c>
      <c r="I36" t="s">
        <v>73</v>
      </c>
      <c r="J36" t="s">
        <v>438</v>
      </c>
    </row>
  </sheetData>
  <autoFilter ref="A1:L1" xr:uid="{2BF05197-6A9F-422A-A9F1-322E3A06ECDF}">
    <sortState xmlns:xlrd2="http://schemas.microsoft.com/office/spreadsheetml/2017/richdata2" ref="A2:L36">
      <sortCondition descending="1" ref="H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workbookViewId="0">
      <selection activeCell="E1" sqref="E1"/>
    </sheetView>
  </sheetViews>
  <sheetFormatPr defaultRowHeight="12" x14ac:dyDescent="0.2"/>
  <cols>
    <col min="3" max="3" width="14.6640625" style="1" customWidth="1"/>
    <col min="4" max="4" width="49.5" bestFit="1" customWidth="1"/>
    <col min="5" max="5" width="49.5" customWidth="1"/>
    <col min="6" max="6" width="60.33203125" bestFit="1" customWidth="1"/>
    <col min="7" max="7" width="32" bestFit="1" customWidth="1"/>
    <col min="8" max="8" width="23" style="2" customWidth="1"/>
    <col min="9" max="9" width="15.1640625" customWidth="1"/>
    <col min="10" max="10" width="26" bestFit="1" customWidth="1"/>
    <col min="11" max="11" width="33.5" bestFit="1" customWidth="1"/>
  </cols>
  <sheetData>
    <row r="1" spans="1:11" s="3" customFormat="1" ht="33" customHeight="1" x14ac:dyDescent="0.2">
      <c r="A1" s="6" t="s">
        <v>148</v>
      </c>
      <c r="B1" s="3" t="s">
        <v>149</v>
      </c>
      <c r="C1" s="3" t="s">
        <v>0</v>
      </c>
      <c r="D1" s="3" t="s">
        <v>140</v>
      </c>
      <c r="E1" s="3" t="s">
        <v>139</v>
      </c>
      <c r="F1" s="3" t="s">
        <v>141</v>
      </c>
      <c r="G1" s="3" t="s">
        <v>2</v>
      </c>
      <c r="H1" s="4" t="s">
        <v>138</v>
      </c>
      <c r="I1" s="3" t="s">
        <v>3</v>
      </c>
      <c r="J1" s="3" t="s">
        <v>4</v>
      </c>
      <c r="K1" s="3" t="s">
        <v>5</v>
      </c>
    </row>
    <row r="2" spans="1:11" ht="17.45" customHeight="1" x14ac:dyDescent="0.2">
      <c r="A2" t="s">
        <v>74</v>
      </c>
      <c r="B2" t="s">
        <v>147</v>
      </c>
      <c r="C2" s="1">
        <f>DATE(2022,5,31)</f>
        <v>44712</v>
      </c>
      <c r="D2" t="s">
        <v>109</v>
      </c>
      <c r="E2" s="5" t="s">
        <v>146</v>
      </c>
      <c r="F2" t="s">
        <v>134</v>
      </c>
      <c r="G2" t="s">
        <v>132</v>
      </c>
      <c r="H2" s="2">
        <v>61127.61</v>
      </c>
      <c r="I2" t="s">
        <v>73</v>
      </c>
      <c r="J2" t="s">
        <v>23</v>
      </c>
      <c r="K2" t="s">
        <v>133</v>
      </c>
    </row>
    <row r="3" spans="1:11" ht="17.45" customHeight="1" x14ac:dyDescent="0.2">
      <c r="A3" t="s">
        <v>74</v>
      </c>
      <c r="B3" t="s">
        <v>147</v>
      </c>
      <c r="C3" s="1">
        <f>DATE(2022,5,6)</f>
        <v>44687</v>
      </c>
      <c r="D3" t="s">
        <v>109</v>
      </c>
      <c r="E3" s="5" t="s">
        <v>146</v>
      </c>
      <c r="F3" t="s">
        <v>82</v>
      </c>
      <c r="G3" t="s">
        <v>116</v>
      </c>
      <c r="H3" s="2">
        <v>29749.4</v>
      </c>
      <c r="I3" t="s">
        <v>73</v>
      </c>
      <c r="J3" t="s">
        <v>14</v>
      </c>
      <c r="K3" t="s">
        <v>117</v>
      </c>
    </row>
    <row r="4" spans="1:11" ht="17.45" customHeight="1" x14ac:dyDescent="0.2">
      <c r="A4" t="s">
        <v>74</v>
      </c>
      <c r="B4" t="s">
        <v>147</v>
      </c>
      <c r="C4" s="1">
        <f>DATE(2022,5,18)</f>
        <v>44699</v>
      </c>
      <c r="D4" t="s">
        <v>83</v>
      </c>
      <c r="E4" s="5" t="s">
        <v>146</v>
      </c>
      <c r="F4" t="s">
        <v>89</v>
      </c>
      <c r="G4" t="s">
        <v>87</v>
      </c>
      <c r="H4" s="2">
        <v>15264</v>
      </c>
      <c r="I4" t="s">
        <v>73</v>
      </c>
      <c r="J4" t="s">
        <v>17</v>
      </c>
      <c r="K4" t="s">
        <v>88</v>
      </c>
    </row>
    <row r="5" spans="1:11" ht="17.45" customHeight="1" x14ac:dyDescent="0.2">
      <c r="A5" t="s">
        <v>74</v>
      </c>
      <c r="B5" t="s">
        <v>147</v>
      </c>
      <c r="C5" s="1">
        <f>DATE(2022,5,31)</f>
        <v>44712</v>
      </c>
      <c r="D5" t="s">
        <v>90</v>
      </c>
      <c r="E5" s="5" t="s">
        <v>146</v>
      </c>
      <c r="F5" t="s">
        <v>93</v>
      </c>
      <c r="G5" t="s">
        <v>91</v>
      </c>
      <c r="H5" s="2">
        <v>8618.4</v>
      </c>
      <c r="I5" t="s">
        <v>73</v>
      </c>
      <c r="J5" t="s">
        <v>23</v>
      </c>
      <c r="K5" t="s">
        <v>92</v>
      </c>
    </row>
    <row r="6" spans="1:11" ht="17.45" customHeight="1" x14ac:dyDescent="0.2">
      <c r="A6" t="s">
        <v>74</v>
      </c>
      <c r="B6" t="s">
        <v>147</v>
      </c>
      <c r="C6" s="1">
        <f>DATE(2022,5,6)</f>
        <v>44687</v>
      </c>
      <c r="D6" t="s">
        <v>109</v>
      </c>
      <c r="E6" s="5" t="s">
        <v>146</v>
      </c>
      <c r="F6" t="s">
        <v>131</v>
      </c>
      <c r="G6" t="s">
        <v>129</v>
      </c>
      <c r="H6" s="2">
        <v>5340</v>
      </c>
      <c r="I6" t="s">
        <v>73</v>
      </c>
      <c r="J6" t="s">
        <v>14</v>
      </c>
      <c r="K6" t="s">
        <v>130</v>
      </c>
    </row>
    <row r="7" spans="1:11" ht="17.45" customHeight="1" x14ac:dyDescent="0.2">
      <c r="A7" t="s">
        <v>74</v>
      </c>
      <c r="B7" t="s">
        <v>147</v>
      </c>
      <c r="C7" s="1">
        <f>DATE(2022,5,26)</f>
        <v>44707</v>
      </c>
      <c r="D7" t="s">
        <v>69</v>
      </c>
      <c r="E7" s="5" t="s">
        <v>145</v>
      </c>
      <c r="F7" t="s">
        <v>72</v>
      </c>
      <c r="G7" t="s">
        <v>70</v>
      </c>
      <c r="H7" s="2">
        <v>5000</v>
      </c>
      <c r="I7" t="s">
        <v>66</v>
      </c>
      <c r="J7" t="s">
        <v>20</v>
      </c>
      <c r="K7" t="s">
        <v>71</v>
      </c>
    </row>
    <row r="8" spans="1:11" ht="17.45" customHeight="1" x14ac:dyDescent="0.2">
      <c r="A8" t="s">
        <v>74</v>
      </c>
      <c r="B8" t="s">
        <v>147</v>
      </c>
      <c r="C8" s="1">
        <f>DATE(2022,5,6)</f>
        <v>44687</v>
      </c>
      <c r="D8" t="s">
        <v>8</v>
      </c>
      <c r="E8" s="5" t="s">
        <v>143</v>
      </c>
      <c r="F8" t="s">
        <v>12</v>
      </c>
      <c r="G8" t="s">
        <v>13</v>
      </c>
      <c r="H8" s="2">
        <v>4840.68</v>
      </c>
      <c r="I8" t="s">
        <v>7</v>
      </c>
      <c r="J8" t="s">
        <v>14</v>
      </c>
      <c r="K8" t="s">
        <v>15</v>
      </c>
    </row>
    <row r="9" spans="1:11" ht="17.45" customHeight="1" x14ac:dyDescent="0.2">
      <c r="A9" t="s">
        <v>74</v>
      </c>
      <c r="B9" t="s">
        <v>147</v>
      </c>
      <c r="C9" s="1">
        <f>DATE(2022,5,18)</f>
        <v>44699</v>
      </c>
      <c r="D9" t="s">
        <v>8</v>
      </c>
      <c r="E9" s="5" t="s">
        <v>143</v>
      </c>
      <c r="F9" t="s">
        <v>12</v>
      </c>
      <c r="G9" t="s">
        <v>16</v>
      </c>
      <c r="H9" s="2">
        <v>4840.68</v>
      </c>
      <c r="I9" t="s">
        <v>7</v>
      </c>
      <c r="J9" t="s">
        <v>17</v>
      </c>
      <c r="K9" t="s">
        <v>18</v>
      </c>
    </row>
    <row r="10" spans="1:11" ht="17.45" customHeight="1" x14ac:dyDescent="0.2">
      <c r="A10" t="s">
        <v>74</v>
      </c>
      <c r="B10" t="s">
        <v>147</v>
      </c>
      <c r="C10" s="1">
        <f>DATE(2022,5,26)</f>
        <v>44707</v>
      </c>
      <c r="D10" t="s">
        <v>8</v>
      </c>
      <c r="E10" s="5" t="s">
        <v>143</v>
      </c>
      <c r="F10" t="s">
        <v>12</v>
      </c>
      <c r="G10" t="s">
        <v>19</v>
      </c>
      <c r="H10" s="2">
        <v>4840.68</v>
      </c>
      <c r="I10" t="s">
        <v>7</v>
      </c>
      <c r="J10" t="s">
        <v>20</v>
      </c>
      <c r="K10" t="s">
        <v>21</v>
      </c>
    </row>
    <row r="11" spans="1:11" ht="17.45" customHeight="1" x14ac:dyDescent="0.2">
      <c r="A11" t="s">
        <v>74</v>
      </c>
      <c r="B11" t="s">
        <v>147</v>
      </c>
      <c r="C11" s="1">
        <f>DATE(2022,5,31)</f>
        <v>44712</v>
      </c>
      <c r="D11" t="s">
        <v>8</v>
      </c>
      <c r="E11" s="5" t="s">
        <v>143</v>
      </c>
      <c r="F11" t="s">
        <v>12</v>
      </c>
      <c r="G11" t="s">
        <v>22</v>
      </c>
      <c r="H11" s="2">
        <v>4840.68</v>
      </c>
      <c r="I11" t="s">
        <v>7</v>
      </c>
      <c r="J11" t="s">
        <v>23</v>
      </c>
      <c r="K11" t="s">
        <v>24</v>
      </c>
    </row>
    <row r="12" spans="1:11" ht="17.45" customHeight="1" x14ac:dyDescent="0.2">
      <c r="A12" t="s">
        <v>74</v>
      </c>
      <c r="B12" t="s">
        <v>147</v>
      </c>
      <c r="C12" s="1">
        <f>DATE(2022,5,31)</f>
        <v>44712</v>
      </c>
      <c r="D12" t="s">
        <v>55</v>
      </c>
      <c r="E12" s="5" t="s">
        <v>143</v>
      </c>
      <c r="F12" t="s">
        <v>58</v>
      </c>
      <c r="G12" t="s">
        <v>56</v>
      </c>
      <c r="H12" s="2">
        <v>3691.9</v>
      </c>
      <c r="I12" t="s">
        <v>7</v>
      </c>
      <c r="J12" t="s">
        <v>23</v>
      </c>
      <c r="K12" t="s">
        <v>57</v>
      </c>
    </row>
    <row r="13" spans="1:11" ht="17.45" customHeight="1" x14ac:dyDescent="0.2">
      <c r="A13" t="s">
        <v>74</v>
      </c>
      <c r="B13" t="s">
        <v>147</v>
      </c>
      <c r="C13" s="1">
        <f t="shared" ref="C13:C18" si="0">DATE(2022,5,6)</f>
        <v>44687</v>
      </c>
      <c r="D13" t="s">
        <v>68</v>
      </c>
      <c r="E13" s="5" t="s">
        <v>145</v>
      </c>
      <c r="F13" t="s">
        <v>38</v>
      </c>
      <c r="G13" t="s">
        <v>39</v>
      </c>
      <c r="H13" s="2">
        <v>2998.46</v>
      </c>
      <c r="I13" t="s">
        <v>66</v>
      </c>
      <c r="J13" t="s">
        <v>14</v>
      </c>
      <c r="K13" t="s">
        <v>40</v>
      </c>
    </row>
    <row r="14" spans="1:11" ht="17.45" customHeight="1" x14ac:dyDescent="0.2">
      <c r="A14" t="s">
        <v>74</v>
      </c>
      <c r="B14" t="s">
        <v>147</v>
      </c>
      <c r="C14" s="1">
        <f t="shared" si="0"/>
        <v>44687</v>
      </c>
      <c r="D14" t="s">
        <v>109</v>
      </c>
      <c r="E14" s="5" t="s">
        <v>146</v>
      </c>
      <c r="F14" t="s">
        <v>82</v>
      </c>
      <c r="G14" t="s">
        <v>120</v>
      </c>
      <c r="H14" s="2">
        <v>2976.19</v>
      </c>
      <c r="I14" t="s">
        <v>73</v>
      </c>
      <c r="J14" t="s">
        <v>14</v>
      </c>
      <c r="K14" t="s">
        <v>121</v>
      </c>
    </row>
    <row r="15" spans="1:11" ht="17.45" customHeight="1" x14ac:dyDescent="0.2">
      <c r="A15" t="s">
        <v>74</v>
      </c>
      <c r="B15" t="s">
        <v>147</v>
      </c>
      <c r="C15" s="1">
        <f t="shared" si="0"/>
        <v>44687</v>
      </c>
      <c r="D15" t="s">
        <v>109</v>
      </c>
      <c r="E15" s="5" t="s">
        <v>146</v>
      </c>
      <c r="F15" t="s">
        <v>82</v>
      </c>
      <c r="G15" t="s">
        <v>118</v>
      </c>
      <c r="H15" s="2">
        <v>2747.26</v>
      </c>
      <c r="I15" t="s">
        <v>73</v>
      </c>
      <c r="J15" t="s">
        <v>14</v>
      </c>
      <c r="K15" t="s">
        <v>119</v>
      </c>
    </row>
    <row r="16" spans="1:11" ht="17.45" customHeight="1" x14ac:dyDescent="0.2">
      <c r="A16" t="s">
        <v>74</v>
      </c>
      <c r="B16" t="s">
        <v>147</v>
      </c>
      <c r="C16" s="1">
        <f t="shared" si="0"/>
        <v>44687</v>
      </c>
      <c r="D16" t="s">
        <v>109</v>
      </c>
      <c r="E16" s="5" t="s">
        <v>146</v>
      </c>
      <c r="F16" t="s">
        <v>126</v>
      </c>
      <c r="G16" t="s">
        <v>124</v>
      </c>
      <c r="H16" s="2">
        <v>2376</v>
      </c>
      <c r="I16" t="s">
        <v>73</v>
      </c>
      <c r="J16" t="s">
        <v>14</v>
      </c>
      <c r="K16" t="s">
        <v>125</v>
      </c>
    </row>
    <row r="17" spans="1:11" ht="17.45" customHeight="1" x14ac:dyDescent="0.2">
      <c r="A17" t="s">
        <v>74</v>
      </c>
      <c r="B17" t="s">
        <v>147</v>
      </c>
      <c r="C17" s="1">
        <f t="shared" si="0"/>
        <v>44687</v>
      </c>
      <c r="D17" t="s">
        <v>109</v>
      </c>
      <c r="E17" s="5" t="s">
        <v>146</v>
      </c>
      <c r="F17" t="s">
        <v>82</v>
      </c>
      <c r="G17" t="s">
        <v>122</v>
      </c>
      <c r="H17" s="2">
        <v>1172.99</v>
      </c>
      <c r="I17" t="s">
        <v>73</v>
      </c>
      <c r="J17" t="s">
        <v>14</v>
      </c>
      <c r="K17" t="s">
        <v>123</v>
      </c>
    </row>
    <row r="18" spans="1:11" ht="17.45" customHeight="1" x14ac:dyDescent="0.2">
      <c r="A18" t="s">
        <v>74</v>
      </c>
      <c r="B18" t="s">
        <v>147</v>
      </c>
      <c r="C18" s="1">
        <f t="shared" si="0"/>
        <v>44687</v>
      </c>
      <c r="D18" t="s">
        <v>109</v>
      </c>
      <c r="E18" s="5" t="s">
        <v>146</v>
      </c>
      <c r="F18" t="s">
        <v>126</v>
      </c>
      <c r="G18" t="s">
        <v>127</v>
      </c>
      <c r="H18" s="2">
        <v>1080</v>
      </c>
      <c r="I18" t="s">
        <v>73</v>
      </c>
      <c r="J18" t="s">
        <v>14</v>
      </c>
      <c r="K18" t="s">
        <v>128</v>
      </c>
    </row>
  </sheetData>
  <autoFilter ref="C1:K18" xr:uid="{00000000-0001-0000-0000-000000000000}"/>
  <sortState xmlns:xlrd2="http://schemas.microsoft.com/office/spreadsheetml/2017/richdata2" ref="A2:O18">
    <sortCondition descending="1" ref="H2:H18"/>
  </sortState>
  <pageMargins left="0.7" right="0.7" top="0.75" bottom="0.75" header="0.3" footer="0.3"/>
  <pageSetup paperSize="9" orientation="portrait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E9D10-3D4A-42C3-AD86-9D29C074E6B2}">
  <dimension ref="A1:K12"/>
  <sheetViews>
    <sheetView workbookViewId="0">
      <selection activeCell="A2" sqref="A2:B2"/>
    </sheetView>
  </sheetViews>
  <sheetFormatPr defaultRowHeight="12" x14ac:dyDescent="0.2"/>
  <cols>
    <col min="3" max="3" width="14.6640625" style="1" customWidth="1"/>
    <col min="4" max="4" width="49.5" bestFit="1" customWidth="1"/>
    <col min="5" max="5" width="49.5" customWidth="1"/>
    <col min="6" max="6" width="60.33203125" bestFit="1" customWidth="1"/>
    <col min="7" max="7" width="32" bestFit="1" customWidth="1"/>
    <col min="8" max="8" width="23" style="2" customWidth="1"/>
    <col min="9" max="9" width="15.1640625" customWidth="1"/>
    <col min="10" max="10" width="26" bestFit="1" customWidth="1"/>
    <col min="11" max="11" width="33.5" bestFit="1" customWidth="1"/>
  </cols>
  <sheetData>
    <row r="1" spans="1:11" s="3" customFormat="1" ht="39" customHeight="1" x14ac:dyDescent="0.2">
      <c r="A1" s="6" t="s">
        <v>148</v>
      </c>
      <c r="B1" s="3" t="s">
        <v>149</v>
      </c>
      <c r="C1" s="3" t="s">
        <v>0</v>
      </c>
      <c r="D1" s="3" t="s">
        <v>1</v>
      </c>
      <c r="E1" s="3" t="s">
        <v>139</v>
      </c>
      <c r="F1" s="3" t="s">
        <v>6</v>
      </c>
      <c r="G1" s="3" t="s">
        <v>2</v>
      </c>
      <c r="H1" s="4" t="s">
        <v>138</v>
      </c>
      <c r="I1" s="3" t="s">
        <v>3</v>
      </c>
      <c r="J1" s="3" t="s">
        <v>4</v>
      </c>
      <c r="K1" s="3" t="s">
        <v>5</v>
      </c>
    </row>
    <row r="2" spans="1:11" ht="17.45" customHeight="1" x14ac:dyDescent="0.2">
      <c r="A2" t="s">
        <v>74</v>
      </c>
      <c r="B2" t="s">
        <v>147</v>
      </c>
      <c r="C2" s="1">
        <f>DATE(2022,6,23)</f>
        <v>44735</v>
      </c>
      <c r="D2" t="s">
        <v>46</v>
      </c>
      <c r="E2" s="5" t="s">
        <v>143</v>
      </c>
      <c r="F2" t="s">
        <v>54</v>
      </c>
      <c r="G2" t="s">
        <v>52</v>
      </c>
      <c r="H2" s="2">
        <v>9540</v>
      </c>
      <c r="I2" t="s">
        <v>7</v>
      </c>
      <c r="J2" t="s">
        <v>32</v>
      </c>
      <c r="K2" t="s">
        <v>53</v>
      </c>
    </row>
    <row r="3" spans="1:11" ht="17.45" customHeight="1" x14ac:dyDescent="0.2">
      <c r="A3" t="s">
        <v>74</v>
      </c>
      <c r="B3" t="s">
        <v>147</v>
      </c>
      <c r="C3" s="1">
        <f>DATE(2022,6,16)</f>
        <v>44728</v>
      </c>
      <c r="D3" t="s">
        <v>8</v>
      </c>
      <c r="E3" s="5" t="s">
        <v>143</v>
      </c>
      <c r="F3" t="s">
        <v>12</v>
      </c>
      <c r="G3" t="s">
        <v>28</v>
      </c>
      <c r="H3" s="2">
        <v>4840.68</v>
      </c>
      <c r="I3" t="s">
        <v>7</v>
      </c>
      <c r="J3" t="s">
        <v>29</v>
      </c>
      <c r="K3" t="s">
        <v>30</v>
      </c>
    </row>
    <row r="4" spans="1:11" ht="17.45" customHeight="1" x14ac:dyDescent="0.2">
      <c r="A4" t="s">
        <v>74</v>
      </c>
      <c r="B4" t="s">
        <v>147</v>
      </c>
      <c r="C4" s="1">
        <f>DATE(2022,6,23)</f>
        <v>44735</v>
      </c>
      <c r="D4" t="s">
        <v>8</v>
      </c>
      <c r="E4" s="5" t="s">
        <v>143</v>
      </c>
      <c r="F4" t="s">
        <v>12</v>
      </c>
      <c r="G4" t="s">
        <v>31</v>
      </c>
      <c r="H4" s="2">
        <v>4840.68</v>
      </c>
      <c r="I4" t="s">
        <v>7</v>
      </c>
      <c r="J4" t="s">
        <v>32</v>
      </c>
      <c r="K4" t="s">
        <v>33</v>
      </c>
    </row>
    <row r="5" spans="1:11" ht="17.45" customHeight="1" x14ac:dyDescent="0.2">
      <c r="A5" t="s">
        <v>74</v>
      </c>
      <c r="B5" t="s">
        <v>147</v>
      </c>
      <c r="C5" s="1">
        <f>DATE(2022,6,9)</f>
        <v>44721</v>
      </c>
      <c r="D5" t="s">
        <v>68</v>
      </c>
      <c r="E5" s="5" t="s">
        <v>145</v>
      </c>
      <c r="F5" t="s">
        <v>38</v>
      </c>
      <c r="G5" t="s">
        <v>41</v>
      </c>
      <c r="H5" s="2">
        <v>4046.76</v>
      </c>
      <c r="I5" t="s">
        <v>66</v>
      </c>
      <c r="J5" t="s">
        <v>26</v>
      </c>
      <c r="K5" t="s">
        <v>42</v>
      </c>
    </row>
    <row r="6" spans="1:11" ht="17.45" customHeight="1" x14ac:dyDescent="0.2">
      <c r="A6" t="s">
        <v>74</v>
      </c>
      <c r="B6" t="s">
        <v>147</v>
      </c>
      <c r="C6" s="1">
        <f>DATE(2022,6,30)</f>
        <v>44742</v>
      </c>
      <c r="D6" t="s">
        <v>68</v>
      </c>
      <c r="E6" s="5" t="s">
        <v>145</v>
      </c>
      <c r="F6" t="s">
        <v>38</v>
      </c>
      <c r="G6" t="s">
        <v>43</v>
      </c>
      <c r="H6" s="2">
        <v>3654.39</v>
      </c>
      <c r="I6" t="s">
        <v>66</v>
      </c>
      <c r="J6" t="s">
        <v>44</v>
      </c>
      <c r="K6" t="s">
        <v>45</v>
      </c>
    </row>
    <row r="7" spans="1:11" ht="17.45" customHeight="1" x14ac:dyDescent="0.2">
      <c r="A7" t="s">
        <v>74</v>
      </c>
      <c r="B7" t="s">
        <v>147</v>
      </c>
      <c r="C7" s="1">
        <f>DATE(2022,6,9)</f>
        <v>44721</v>
      </c>
      <c r="D7" t="s">
        <v>8</v>
      </c>
      <c r="E7" s="5" t="s">
        <v>143</v>
      </c>
      <c r="F7" t="s">
        <v>12</v>
      </c>
      <c r="G7" t="s">
        <v>25</v>
      </c>
      <c r="H7" s="2">
        <v>2904.41</v>
      </c>
      <c r="I7" t="s">
        <v>7</v>
      </c>
      <c r="J7" t="s">
        <v>26</v>
      </c>
      <c r="K7" t="s">
        <v>27</v>
      </c>
    </row>
    <row r="8" spans="1:11" ht="17.45" customHeight="1" x14ac:dyDescent="0.2">
      <c r="A8" t="s">
        <v>74</v>
      </c>
      <c r="B8" t="s">
        <v>147</v>
      </c>
      <c r="C8" s="1">
        <f>DATE(2022,6,16)</f>
        <v>44728</v>
      </c>
      <c r="D8" t="s">
        <v>90</v>
      </c>
      <c r="E8" s="5" t="s">
        <v>146</v>
      </c>
      <c r="F8" t="s">
        <v>96</v>
      </c>
      <c r="G8" t="s">
        <v>94</v>
      </c>
      <c r="H8" s="2">
        <v>1800</v>
      </c>
      <c r="I8" t="s">
        <v>73</v>
      </c>
      <c r="J8" t="s">
        <v>29</v>
      </c>
      <c r="K8" t="s">
        <v>95</v>
      </c>
    </row>
    <row r="9" spans="1:11" ht="17.45" customHeight="1" x14ac:dyDescent="0.2">
      <c r="A9" t="s">
        <v>74</v>
      </c>
      <c r="B9" t="s">
        <v>147</v>
      </c>
      <c r="C9" s="1">
        <f>DATE(2022,6,30)</f>
        <v>44742</v>
      </c>
      <c r="D9" t="s">
        <v>109</v>
      </c>
      <c r="E9" s="5" t="s">
        <v>146</v>
      </c>
      <c r="F9" t="s">
        <v>38</v>
      </c>
      <c r="G9" t="s">
        <v>43</v>
      </c>
      <c r="H9" s="2">
        <v>1795.89</v>
      </c>
      <c r="I9" t="s">
        <v>73</v>
      </c>
      <c r="J9" t="s">
        <v>44</v>
      </c>
      <c r="K9" t="s">
        <v>45</v>
      </c>
    </row>
    <row r="10" spans="1:11" ht="17.45" customHeight="1" x14ac:dyDescent="0.2">
      <c r="A10" t="s">
        <v>74</v>
      </c>
      <c r="B10" t="s">
        <v>147</v>
      </c>
      <c r="C10" s="1">
        <f>DATE(2022,6,16)</f>
        <v>44728</v>
      </c>
      <c r="D10" t="s">
        <v>109</v>
      </c>
      <c r="E10" s="5" t="s">
        <v>146</v>
      </c>
      <c r="F10" t="s">
        <v>137</v>
      </c>
      <c r="G10" t="s">
        <v>135</v>
      </c>
      <c r="H10" s="2">
        <v>1692</v>
      </c>
      <c r="I10" t="s">
        <v>73</v>
      </c>
      <c r="J10" t="s">
        <v>29</v>
      </c>
      <c r="K10" t="s">
        <v>136</v>
      </c>
    </row>
    <row r="11" spans="1:11" ht="17.45" customHeight="1" x14ac:dyDescent="0.2">
      <c r="A11" t="s">
        <v>74</v>
      </c>
      <c r="B11" t="s">
        <v>147</v>
      </c>
      <c r="C11" s="1">
        <f>DATE(2022,6,9)</f>
        <v>44721</v>
      </c>
      <c r="D11" t="s">
        <v>67</v>
      </c>
      <c r="E11" s="5" t="s">
        <v>145</v>
      </c>
      <c r="F11" t="s">
        <v>38</v>
      </c>
      <c r="G11" t="s">
        <v>41</v>
      </c>
      <c r="H11" s="2">
        <v>1494.17</v>
      </c>
      <c r="I11" t="s">
        <v>66</v>
      </c>
      <c r="J11" t="s">
        <v>26</v>
      </c>
      <c r="K11" t="s">
        <v>42</v>
      </c>
    </row>
    <row r="12" spans="1:11" ht="17.45" customHeight="1" x14ac:dyDescent="0.2">
      <c r="A12" t="s">
        <v>74</v>
      </c>
      <c r="B12" t="s">
        <v>147</v>
      </c>
      <c r="C12" s="1">
        <f>DATE(2022,6,16)</f>
        <v>44728</v>
      </c>
      <c r="D12" t="s">
        <v>90</v>
      </c>
      <c r="E12" s="5" t="s">
        <v>146</v>
      </c>
      <c r="F12" t="s">
        <v>99</v>
      </c>
      <c r="G12" t="s">
        <v>97</v>
      </c>
      <c r="H12" s="2">
        <v>1097.4000000000001</v>
      </c>
      <c r="I12" t="s">
        <v>73</v>
      </c>
      <c r="J12" t="s">
        <v>29</v>
      </c>
      <c r="K12" t="s">
        <v>98</v>
      </c>
    </row>
  </sheetData>
  <autoFilter ref="C1:K12" xr:uid="{00000000-0001-0000-0000-000000000000}"/>
  <sortState xmlns:xlrd2="http://schemas.microsoft.com/office/spreadsheetml/2017/richdata2" ref="A2:O12">
    <sortCondition descending="1" ref="H2:H12"/>
  </sortState>
  <pageMargins left="0.7" right="0.7" top="0.75" bottom="0.75" header="0.3" footer="0.3"/>
  <pageSetup paperSize="9" orientation="portrait" horizontalDpi="4294967292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87C3C-6CAD-4C77-8A97-DCB0816C7F24}">
  <dimension ref="A1:J27"/>
  <sheetViews>
    <sheetView workbookViewId="0">
      <selection sqref="A1:C1"/>
    </sheetView>
  </sheetViews>
  <sheetFormatPr defaultRowHeight="12" x14ac:dyDescent="0.2"/>
  <cols>
    <col min="1" max="2" width="9.33203125" style="9"/>
    <col min="3" max="3" width="14.6640625" style="10" customWidth="1"/>
    <col min="4" max="4" width="44" style="9" bestFit="1" customWidth="1"/>
    <col min="5" max="5" width="44" style="9" customWidth="1"/>
    <col min="6" max="6" width="62.5" style="9" bestFit="1" customWidth="1"/>
    <col min="7" max="7" width="31.6640625" style="9" bestFit="1" customWidth="1"/>
    <col min="8" max="8" width="23" style="2" customWidth="1"/>
    <col min="9" max="9" width="15.1640625" style="9" customWidth="1"/>
    <col min="10" max="10" width="33.5" style="9" bestFit="1" customWidth="1"/>
    <col min="11" max="16384" width="9.33203125" style="9"/>
  </cols>
  <sheetData>
    <row r="1" spans="1:10" s="8" customFormat="1" ht="17.45" customHeight="1" x14ac:dyDescent="0.2">
      <c r="A1" s="8" t="s">
        <v>151</v>
      </c>
      <c r="B1" s="8" t="s">
        <v>149</v>
      </c>
      <c r="C1" s="8" t="s">
        <v>0</v>
      </c>
      <c r="D1" s="8" t="s">
        <v>1</v>
      </c>
      <c r="E1" s="8" t="s">
        <v>139</v>
      </c>
      <c r="F1" s="8" t="s">
        <v>141</v>
      </c>
      <c r="G1" s="8" t="s">
        <v>2</v>
      </c>
      <c r="H1" s="4" t="s">
        <v>138</v>
      </c>
      <c r="I1" s="8" t="s">
        <v>3</v>
      </c>
      <c r="J1" s="8" t="s">
        <v>5</v>
      </c>
    </row>
    <row r="2" spans="1:10" ht="17.45" customHeight="1" x14ac:dyDescent="0.2">
      <c r="A2" s="9" t="s">
        <v>74</v>
      </c>
      <c r="B2" s="9" t="s">
        <v>147</v>
      </c>
      <c r="C2" s="10">
        <f>DATE(2022,9,1)</f>
        <v>44805</v>
      </c>
      <c r="D2" s="9" t="s">
        <v>152</v>
      </c>
      <c r="E2" s="11" t="str">
        <f t="shared" ref="E2:E27" si="0">IF(I2="RESO","Resources Directorate",IF(I2="CEOF","Chief Executives Office",IF(I2="MEMB","HTA Board",IF(I2="REGS","Regulation Directorate",IF(I2="PSCD","Data, Technology and Development Directorate")))))</f>
        <v>Resources Directorate</v>
      </c>
      <c r="F2" s="9" t="s">
        <v>74</v>
      </c>
      <c r="G2" s="9" t="s">
        <v>153</v>
      </c>
      <c r="H2" s="2">
        <v>322000</v>
      </c>
      <c r="I2" s="9" t="s">
        <v>73</v>
      </c>
      <c r="J2" s="9" t="s">
        <v>154</v>
      </c>
    </row>
    <row r="3" spans="1:10" ht="17.45" customHeight="1" x14ac:dyDescent="0.2">
      <c r="A3" s="9" t="s">
        <v>74</v>
      </c>
      <c r="B3" s="9" t="s">
        <v>147</v>
      </c>
      <c r="C3" s="10">
        <f>DATE(2022,9,7)</f>
        <v>44811</v>
      </c>
      <c r="D3" s="9" t="s">
        <v>108</v>
      </c>
      <c r="E3" s="11" t="str">
        <f t="shared" si="0"/>
        <v>Resources Directorate</v>
      </c>
      <c r="F3" s="9" t="s">
        <v>104</v>
      </c>
      <c r="G3" s="9" t="s">
        <v>155</v>
      </c>
      <c r="H3" s="2">
        <v>39911.480000000003</v>
      </c>
      <c r="I3" s="9" t="s">
        <v>73</v>
      </c>
      <c r="J3" s="9" t="s">
        <v>156</v>
      </c>
    </row>
    <row r="4" spans="1:10" ht="17.45" customHeight="1" x14ac:dyDescent="0.2">
      <c r="A4" s="9" t="s">
        <v>74</v>
      </c>
      <c r="B4" s="9" t="s">
        <v>147</v>
      </c>
      <c r="C4" s="10">
        <f>DATE(2022,7,28)</f>
        <v>44770</v>
      </c>
      <c r="D4" s="9" t="s">
        <v>157</v>
      </c>
      <c r="E4" s="11" t="str">
        <f t="shared" si="0"/>
        <v>Resources Directorate</v>
      </c>
      <c r="F4" s="9" t="s">
        <v>158</v>
      </c>
      <c r="G4" s="9" t="s">
        <v>159</v>
      </c>
      <c r="H4" s="2">
        <v>30000</v>
      </c>
      <c r="I4" s="9" t="s">
        <v>73</v>
      </c>
      <c r="J4" s="9" t="s">
        <v>160</v>
      </c>
    </row>
    <row r="5" spans="1:10" ht="17.45" customHeight="1" x14ac:dyDescent="0.2">
      <c r="A5" s="9" t="s">
        <v>74</v>
      </c>
      <c r="B5" s="9" t="s">
        <v>147</v>
      </c>
      <c r="C5" s="10">
        <f>DATE(2022,9,7)</f>
        <v>44811</v>
      </c>
      <c r="D5" s="9" t="s">
        <v>100</v>
      </c>
      <c r="E5" s="11" t="str">
        <f t="shared" si="0"/>
        <v>Resources Directorate</v>
      </c>
      <c r="F5" s="9" t="s">
        <v>104</v>
      </c>
      <c r="G5" s="9" t="s">
        <v>155</v>
      </c>
      <c r="H5" s="2">
        <v>27298.01</v>
      </c>
      <c r="I5" s="9" t="s">
        <v>73</v>
      </c>
      <c r="J5" s="9" t="s">
        <v>156</v>
      </c>
    </row>
    <row r="6" spans="1:10" ht="17.45" customHeight="1" x14ac:dyDescent="0.2">
      <c r="A6" s="9" t="s">
        <v>74</v>
      </c>
      <c r="B6" s="9" t="s">
        <v>147</v>
      </c>
      <c r="C6" s="10">
        <f>DATE(2022,8,16)</f>
        <v>44789</v>
      </c>
      <c r="D6" s="9" t="s">
        <v>161</v>
      </c>
      <c r="E6" s="11" t="str">
        <f t="shared" si="0"/>
        <v>Resources Directorate</v>
      </c>
      <c r="F6" s="9" t="s">
        <v>162</v>
      </c>
      <c r="G6" s="9" t="s">
        <v>163</v>
      </c>
      <c r="H6" s="2">
        <v>17224.650000000001</v>
      </c>
      <c r="I6" s="9" t="s">
        <v>73</v>
      </c>
      <c r="J6" s="9" t="s">
        <v>164</v>
      </c>
    </row>
    <row r="7" spans="1:10" ht="17.45" customHeight="1" x14ac:dyDescent="0.2">
      <c r="A7" s="9" t="s">
        <v>74</v>
      </c>
      <c r="B7" s="9" t="s">
        <v>147</v>
      </c>
      <c r="C7" s="10">
        <f>DATE(2022,9,7)</f>
        <v>44811</v>
      </c>
      <c r="D7" s="9" t="s">
        <v>165</v>
      </c>
      <c r="E7" s="11" t="str">
        <f t="shared" si="0"/>
        <v>Regulation Directorate</v>
      </c>
      <c r="F7" s="9" t="s">
        <v>166</v>
      </c>
      <c r="G7" s="9" t="s">
        <v>167</v>
      </c>
      <c r="H7" s="2">
        <v>13350.75</v>
      </c>
      <c r="I7" s="9" t="s">
        <v>66</v>
      </c>
      <c r="J7" s="9" t="s">
        <v>168</v>
      </c>
    </row>
    <row r="8" spans="1:10" ht="17.45" customHeight="1" x14ac:dyDescent="0.2">
      <c r="A8" s="9" t="s">
        <v>74</v>
      </c>
      <c r="B8" s="9" t="s">
        <v>147</v>
      </c>
      <c r="C8" s="10">
        <f>DATE(2022,7,31)</f>
        <v>44773</v>
      </c>
      <c r="D8" s="9" t="s">
        <v>46</v>
      </c>
      <c r="E8" s="11" t="str">
        <f t="shared" si="0"/>
        <v>Chief Executives Office</v>
      </c>
      <c r="F8" s="9" t="s">
        <v>169</v>
      </c>
      <c r="G8" s="9" t="s">
        <v>170</v>
      </c>
      <c r="H8" s="2">
        <v>13260</v>
      </c>
      <c r="I8" s="9" t="s">
        <v>7</v>
      </c>
      <c r="J8" s="9" t="s">
        <v>171</v>
      </c>
    </row>
    <row r="9" spans="1:10" ht="17.45" customHeight="1" x14ac:dyDescent="0.2">
      <c r="A9" s="9" t="s">
        <v>74</v>
      </c>
      <c r="B9" s="9" t="s">
        <v>147</v>
      </c>
      <c r="C9" s="10">
        <f>DATE(2022,7,7)</f>
        <v>44749</v>
      </c>
      <c r="D9" s="9" t="s">
        <v>172</v>
      </c>
      <c r="E9" s="11" t="str">
        <f t="shared" si="0"/>
        <v>Resources Directorate</v>
      </c>
      <c r="F9" s="9" t="s">
        <v>173</v>
      </c>
      <c r="G9" s="9" t="s">
        <v>174</v>
      </c>
      <c r="H9" s="2">
        <v>11478.9</v>
      </c>
      <c r="I9" s="9" t="s">
        <v>73</v>
      </c>
      <c r="J9" s="9" t="s">
        <v>175</v>
      </c>
    </row>
    <row r="10" spans="1:10" ht="17.45" customHeight="1" x14ac:dyDescent="0.2">
      <c r="A10" s="9" t="s">
        <v>74</v>
      </c>
      <c r="B10" s="9" t="s">
        <v>147</v>
      </c>
      <c r="C10" s="10">
        <f>DATE(2022,7,13)</f>
        <v>44755</v>
      </c>
      <c r="D10" s="9" t="s">
        <v>69</v>
      </c>
      <c r="E10" s="11" t="str">
        <f t="shared" si="0"/>
        <v>Regulation Directorate</v>
      </c>
      <c r="F10" s="9" t="s">
        <v>72</v>
      </c>
      <c r="G10" s="9" t="s">
        <v>176</v>
      </c>
      <c r="H10" s="2">
        <v>9250</v>
      </c>
      <c r="I10" s="9" t="s">
        <v>66</v>
      </c>
      <c r="J10" s="9" t="s">
        <v>177</v>
      </c>
    </row>
    <row r="11" spans="1:10" ht="17.45" customHeight="1" x14ac:dyDescent="0.2">
      <c r="A11" s="9" t="s">
        <v>74</v>
      </c>
      <c r="B11" s="9" t="s">
        <v>147</v>
      </c>
      <c r="C11" s="10">
        <f>DATE(2022,8,31)</f>
        <v>44804</v>
      </c>
      <c r="D11" s="9" t="s">
        <v>46</v>
      </c>
      <c r="E11" s="11" t="str">
        <f t="shared" si="0"/>
        <v>Chief Executives Office</v>
      </c>
      <c r="F11" s="9" t="s">
        <v>178</v>
      </c>
      <c r="G11" s="9" t="s">
        <v>179</v>
      </c>
      <c r="H11" s="2">
        <v>8640</v>
      </c>
      <c r="I11" s="9" t="s">
        <v>7</v>
      </c>
      <c r="J11" s="9" t="s">
        <v>180</v>
      </c>
    </row>
    <row r="12" spans="1:10" ht="17.45" customHeight="1" x14ac:dyDescent="0.2">
      <c r="A12" s="9" t="s">
        <v>74</v>
      </c>
      <c r="B12" s="9" t="s">
        <v>147</v>
      </c>
      <c r="C12" s="10">
        <f>DATE(2022,7,21)</f>
        <v>44763</v>
      </c>
      <c r="D12" s="9" t="s">
        <v>90</v>
      </c>
      <c r="E12" s="11" t="str">
        <f t="shared" si="0"/>
        <v>Resources Directorate</v>
      </c>
      <c r="F12" s="9" t="s">
        <v>93</v>
      </c>
      <c r="G12" s="9" t="s">
        <v>181</v>
      </c>
      <c r="H12" s="2">
        <v>6380.4</v>
      </c>
      <c r="I12" s="9" t="s">
        <v>73</v>
      </c>
      <c r="J12" s="9" t="s">
        <v>182</v>
      </c>
    </row>
    <row r="13" spans="1:10" ht="17.45" customHeight="1" x14ac:dyDescent="0.2">
      <c r="A13" s="9" t="s">
        <v>74</v>
      </c>
      <c r="B13" s="9" t="s">
        <v>147</v>
      </c>
      <c r="C13" s="10">
        <f>DATE(2022,7,7)</f>
        <v>44749</v>
      </c>
      <c r="D13" s="9" t="s">
        <v>8</v>
      </c>
      <c r="E13" s="11" t="str">
        <f t="shared" si="0"/>
        <v>Chief Executives Office</v>
      </c>
      <c r="F13" s="9" t="s">
        <v>12</v>
      </c>
      <c r="G13" s="9" t="s">
        <v>183</v>
      </c>
      <c r="H13" s="2">
        <v>4840.68</v>
      </c>
      <c r="I13" s="9" t="s">
        <v>7</v>
      </c>
      <c r="J13" s="9" t="s">
        <v>184</v>
      </c>
    </row>
    <row r="14" spans="1:10" ht="17.45" customHeight="1" x14ac:dyDescent="0.2">
      <c r="A14" s="9" t="s">
        <v>74</v>
      </c>
      <c r="B14" s="9" t="s">
        <v>147</v>
      </c>
      <c r="C14" s="10">
        <f>DATE(2022,7,7)</f>
        <v>44749</v>
      </c>
      <c r="D14" s="9" t="s">
        <v>8</v>
      </c>
      <c r="E14" s="11" t="str">
        <f t="shared" si="0"/>
        <v>Chief Executives Office</v>
      </c>
      <c r="F14" s="9" t="s">
        <v>12</v>
      </c>
      <c r="G14" s="9" t="s">
        <v>185</v>
      </c>
      <c r="H14" s="2">
        <v>4356.6099999999997</v>
      </c>
      <c r="I14" s="9" t="s">
        <v>7</v>
      </c>
      <c r="J14" s="9" t="s">
        <v>186</v>
      </c>
    </row>
    <row r="15" spans="1:10" ht="17.45" customHeight="1" x14ac:dyDescent="0.2">
      <c r="A15" s="9" t="s">
        <v>74</v>
      </c>
      <c r="B15" s="9" t="s">
        <v>147</v>
      </c>
      <c r="C15" s="10">
        <f>DATE(2022,9,15)</f>
        <v>44819</v>
      </c>
      <c r="D15" s="9" t="s">
        <v>69</v>
      </c>
      <c r="E15" s="11" t="str">
        <f t="shared" si="0"/>
        <v>Regulation Directorate</v>
      </c>
      <c r="F15" s="9" t="s">
        <v>72</v>
      </c>
      <c r="G15" s="9" t="s">
        <v>187</v>
      </c>
      <c r="H15" s="2">
        <v>4000</v>
      </c>
      <c r="I15" s="9" t="s">
        <v>66</v>
      </c>
      <c r="J15" s="9" t="s">
        <v>188</v>
      </c>
    </row>
    <row r="16" spans="1:10" ht="17.45" customHeight="1" x14ac:dyDescent="0.2">
      <c r="A16" s="9" t="s">
        <v>74</v>
      </c>
      <c r="B16" s="9" t="s">
        <v>147</v>
      </c>
      <c r="C16" s="10">
        <f>DATE(2022,7,13)</f>
        <v>44755</v>
      </c>
      <c r="D16" s="9" t="s">
        <v>8</v>
      </c>
      <c r="E16" s="11" t="str">
        <f t="shared" si="0"/>
        <v>Chief Executives Office</v>
      </c>
      <c r="F16" s="9" t="s">
        <v>12</v>
      </c>
      <c r="G16" s="9" t="s">
        <v>189</v>
      </c>
      <c r="H16" s="2">
        <v>3872.54</v>
      </c>
      <c r="I16" s="9" t="s">
        <v>7</v>
      </c>
      <c r="J16" s="9" t="s">
        <v>190</v>
      </c>
    </row>
    <row r="17" spans="1:10" ht="17.45" customHeight="1" x14ac:dyDescent="0.2">
      <c r="A17" s="9" t="s">
        <v>74</v>
      </c>
      <c r="B17" s="9" t="s">
        <v>147</v>
      </c>
      <c r="C17" s="10">
        <f>DATE(2022,7,31)</f>
        <v>44773</v>
      </c>
      <c r="D17" s="9" t="s">
        <v>90</v>
      </c>
      <c r="E17" s="11" t="str">
        <f t="shared" si="0"/>
        <v>Resources Directorate</v>
      </c>
      <c r="F17" s="9" t="s">
        <v>93</v>
      </c>
      <c r="G17" s="9" t="s">
        <v>191</v>
      </c>
      <c r="H17" s="2">
        <v>3366</v>
      </c>
      <c r="I17" s="9" t="s">
        <v>73</v>
      </c>
      <c r="J17" s="9" t="s">
        <v>192</v>
      </c>
    </row>
    <row r="18" spans="1:10" ht="17.45" customHeight="1" x14ac:dyDescent="0.2">
      <c r="A18" s="9" t="s">
        <v>74</v>
      </c>
      <c r="B18" s="9" t="s">
        <v>147</v>
      </c>
      <c r="C18" s="10">
        <f>DATE(2022,8,16)</f>
        <v>44789</v>
      </c>
      <c r="D18" s="9" t="s">
        <v>46</v>
      </c>
      <c r="E18" s="11" t="str">
        <f t="shared" si="0"/>
        <v>Chief Executives Office</v>
      </c>
      <c r="F18" s="9" t="s">
        <v>193</v>
      </c>
      <c r="G18" s="9" t="s">
        <v>194</v>
      </c>
      <c r="H18" s="2">
        <v>2790</v>
      </c>
      <c r="I18" s="9" t="s">
        <v>7</v>
      </c>
      <c r="J18" s="9" t="s">
        <v>195</v>
      </c>
    </row>
    <row r="19" spans="1:10" ht="17.45" customHeight="1" x14ac:dyDescent="0.2">
      <c r="A19" s="9" t="s">
        <v>74</v>
      </c>
      <c r="B19" s="9" t="s">
        <v>147</v>
      </c>
      <c r="C19" s="10">
        <f>DATE(2022,7,21)</f>
        <v>44763</v>
      </c>
      <c r="D19" s="9" t="s">
        <v>196</v>
      </c>
      <c r="E19" s="11" t="str">
        <f t="shared" si="0"/>
        <v>Resources Directorate</v>
      </c>
      <c r="F19" s="9" t="s">
        <v>197</v>
      </c>
      <c r="G19" s="9" t="s">
        <v>198</v>
      </c>
      <c r="H19" s="2">
        <v>2424.54</v>
      </c>
      <c r="I19" s="9" t="s">
        <v>73</v>
      </c>
      <c r="J19" s="9" t="s">
        <v>199</v>
      </c>
    </row>
    <row r="20" spans="1:10" ht="17.45" customHeight="1" x14ac:dyDescent="0.2">
      <c r="A20" s="9" t="s">
        <v>74</v>
      </c>
      <c r="B20" s="9" t="s">
        <v>147</v>
      </c>
      <c r="C20" s="10">
        <f>DATE(2022,8,31)</f>
        <v>44804</v>
      </c>
      <c r="D20" s="9" t="s">
        <v>68</v>
      </c>
      <c r="E20" s="11" t="str">
        <f t="shared" si="0"/>
        <v>Regulation Directorate</v>
      </c>
      <c r="F20" s="9" t="s">
        <v>38</v>
      </c>
      <c r="G20" s="9" t="s">
        <v>200</v>
      </c>
      <c r="H20" s="2">
        <v>2316.5</v>
      </c>
      <c r="I20" s="9" t="s">
        <v>66</v>
      </c>
      <c r="J20" s="9" t="s">
        <v>201</v>
      </c>
    </row>
    <row r="21" spans="1:10" ht="17.45" customHeight="1" x14ac:dyDescent="0.2">
      <c r="A21" s="9" t="s">
        <v>74</v>
      </c>
      <c r="B21" s="9" t="s">
        <v>147</v>
      </c>
      <c r="C21" s="10">
        <f>DATE(2022,9,7)</f>
        <v>44811</v>
      </c>
      <c r="D21" s="9" t="s">
        <v>107</v>
      </c>
      <c r="E21" s="11" t="str">
        <f t="shared" si="0"/>
        <v>Resources Directorate</v>
      </c>
      <c r="F21" s="9" t="s">
        <v>104</v>
      </c>
      <c r="G21" s="9" t="s">
        <v>155</v>
      </c>
      <c r="H21" s="2">
        <v>2029.58</v>
      </c>
      <c r="I21" s="9" t="s">
        <v>73</v>
      </c>
      <c r="J21" s="9" t="s">
        <v>156</v>
      </c>
    </row>
    <row r="22" spans="1:10" ht="17.45" customHeight="1" x14ac:dyDescent="0.2">
      <c r="A22" s="9" t="s">
        <v>74</v>
      </c>
      <c r="B22" s="9" t="s">
        <v>147</v>
      </c>
      <c r="C22" s="10">
        <f>DATE(2022,8,11)</f>
        <v>44784</v>
      </c>
      <c r="D22" s="9" t="s">
        <v>69</v>
      </c>
      <c r="E22" s="11" t="str">
        <f t="shared" si="0"/>
        <v>Regulation Directorate</v>
      </c>
      <c r="F22" s="9" t="s">
        <v>72</v>
      </c>
      <c r="G22" s="9" t="s">
        <v>202</v>
      </c>
      <c r="H22" s="2">
        <v>2000</v>
      </c>
      <c r="I22" s="9" t="s">
        <v>66</v>
      </c>
      <c r="J22" s="9" t="s">
        <v>203</v>
      </c>
    </row>
    <row r="23" spans="1:10" ht="17.45" customHeight="1" x14ac:dyDescent="0.2">
      <c r="A23" s="9" t="s">
        <v>74</v>
      </c>
      <c r="B23" s="9" t="s">
        <v>147</v>
      </c>
      <c r="C23" s="10">
        <f>DATE(2022,7,21)</f>
        <v>44763</v>
      </c>
      <c r="D23" s="9" t="s">
        <v>204</v>
      </c>
      <c r="E23" s="11" t="str">
        <f t="shared" si="0"/>
        <v>Resources Directorate</v>
      </c>
      <c r="F23" s="9" t="s">
        <v>205</v>
      </c>
      <c r="G23" s="9" t="s">
        <v>206</v>
      </c>
      <c r="H23" s="2">
        <v>1950</v>
      </c>
      <c r="I23" s="9" t="s">
        <v>73</v>
      </c>
      <c r="J23" s="9" t="s">
        <v>207</v>
      </c>
    </row>
    <row r="24" spans="1:10" ht="17.45" customHeight="1" x14ac:dyDescent="0.2">
      <c r="A24" s="9" t="s">
        <v>74</v>
      </c>
      <c r="B24" s="9" t="s">
        <v>147</v>
      </c>
      <c r="C24" s="10">
        <f>DATE(2022,7,13)</f>
        <v>44755</v>
      </c>
      <c r="D24" s="9" t="s">
        <v>208</v>
      </c>
      <c r="E24" s="11" t="str">
        <f t="shared" si="0"/>
        <v>Resources Directorate</v>
      </c>
      <c r="F24" s="9" t="s">
        <v>82</v>
      </c>
      <c r="G24" s="9" t="s">
        <v>209</v>
      </c>
      <c r="H24" s="2">
        <v>1832.4</v>
      </c>
      <c r="I24" s="9" t="s">
        <v>73</v>
      </c>
      <c r="J24" s="9" t="s">
        <v>210</v>
      </c>
    </row>
    <row r="25" spans="1:10" ht="17.45" customHeight="1" x14ac:dyDescent="0.2">
      <c r="A25" s="9" t="s">
        <v>74</v>
      </c>
      <c r="B25" s="9" t="s">
        <v>147</v>
      </c>
      <c r="C25" s="10">
        <f>DATE(2022,9,14)</f>
        <v>44818</v>
      </c>
      <c r="D25" s="9" t="s">
        <v>46</v>
      </c>
      <c r="E25" s="11" t="str">
        <f t="shared" si="0"/>
        <v>Chief Executives Office</v>
      </c>
      <c r="F25" s="9" t="s">
        <v>211</v>
      </c>
      <c r="G25" s="9" t="s">
        <v>212</v>
      </c>
      <c r="H25" s="2">
        <v>1320</v>
      </c>
      <c r="I25" s="9" t="s">
        <v>7</v>
      </c>
      <c r="J25" s="9" t="s">
        <v>213</v>
      </c>
    </row>
    <row r="26" spans="1:10" ht="17.45" customHeight="1" x14ac:dyDescent="0.2">
      <c r="A26" s="9" t="s">
        <v>74</v>
      </c>
      <c r="B26" s="9" t="s">
        <v>147</v>
      </c>
      <c r="C26" s="10">
        <f>DATE(2022,7,28)</f>
        <v>44770</v>
      </c>
      <c r="D26" s="9" t="s">
        <v>196</v>
      </c>
      <c r="E26" s="11" t="str">
        <f t="shared" si="0"/>
        <v>Resources Directorate</v>
      </c>
      <c r="F26" s="9" t="s">
        <v>214</v>
      </c>
      <c r="G26" s="9" t="s">
        <v>215</v>
      </c>
      <c r="H26" s="2">
        <v>1270.28</v>
      </c>
      <c r="I26" s="9" t="s">
        <v>73</v>
      </c>
      <c r="J26" s="9" t="s">
        <v>216</v>
      </c>
    </row>
    <row r="27" spans="1:10" ht="17.45" customHeight="1" x14ac:dyDescent="0.2">
      <c r="A27" s="9" t="s">
        <v>74</v>
      </c>
      <c r="B27" s="9" t="s">
        <v>147</v>
      </c>
      <c r="C27" s="10">
        <f>DATE(2022,7,21)</f>
        <v>44763</v>
      </c>
      <c r="D27" s="9" t="s">
        <v>90</v>
      </c>
      <c r="E27" s="11" t="str">
        <f t="shared" si="0"/>
        <v>Resources Directorate</v>
      </c>
      <c r="F27" s="9" t="s">
        <v>96</v>
      </c>
      <c r="G27" s="9" t="s">
        <v>217</v>
      </c>
      <c r="H27" s="2">
        <v>1065.5999999999999</v>
      </c>
      <c r="I27" s="9" t="s">
        <v>73</v>
      </c>
      <c r="J27" s="9" t="s">
        <v>218</v>
      </c>
    </row>
  </sheetData>
  <autoFilter ref="C1:J27" xr:uid="{00000000-0001-0000-0000-000000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E761C-EDA4-4BDF-985B-0EA8BD1B999A}">
  <dimension ref="A1:J26"/>
  <sheetViews>
    <sheetView workbookViewId="0">
      <selection activeCell="A2" sqref="A2:B2"/>
    </sheetView>
  </sheetViews>
  <sheetFormatPr defaultRowHeight="12" x14ac:dyDescent="0.2"/>
  <cols>
    <col min="1" max="2" width="9.33203125" style="9"/>
    <col min="3" max="3" width="14.6640625" style="10" customWidth="1"/>
    <col min="4" max="4" width="44" style="9" bestFit="1" customWidth="1"/>
    <col min="5" max="5" width="44" style="9" customWidth="1"/>
    <col min="6" max="6" width="62.5" style="9" bestFit="1" customWidth="1"/>
    <col min="7" max="7" width="31.6640625" style="9" bestFit="1" customWidth="1"/>
    <col min="8" max="8" width="23" style="2" customWidth="1"/>
    <col min="9" max="9" width="15.1640625" style="9" customWidth="1"/>
    <col min="10" max="10" width="33.5" style="9" bestFit="1" customWidth="1"/>
    <col min="11" max="16384" width="9.33203125" style="9"/>
  </cols>
  <sheetData>
    <row r="1" spans="1:10" s="8" customFormat="1" ht="17.45" customHeight="1" x14ac:dyDescent="0.2">
      <c r="A1" s="8" t="s">
        <v>151</v>
      </c>
      <c r="B1" s="8" t="s">
        <v>149</v>
      </c>
      <c r="C1" s="8" t="s">
        <v>0</v>
      </c>
      <c r="D1" s="8" t="s">
        <v>1</v>
      </c>
      <c r="E1" s="8" t="s">
        <v>139</v>
      </c>
      <c r="F1" s="8" t="s">
        <v>141</v>
      </c>
      <c r="G1" s="8" t="s">
        <v>2</v>
      </c>
      <c r="H1" s="4" t="s">
        <v>138</v>
      </c>
      <c r="I1" s="8" t="s">
        <v>3</v>
      </c>
      <c r="J1" s="8" t="s">
        <v>5</v>
      </c>
    </row>
    <row r="2" spans="1:10" ht="17.45" customHeight="1" x14ac:dyDescent="0.2">
      <c r="A2" s="9" t="s">
        <v>74</v>
      </c>
      <c r="B2" s="9" t="s">
        <v>147</v>
      </c>
      <c r="C2" s="10">
        <f>DATE(2022,9,7)</f>
        <v>44811</v>
      </c>
      <c r="D2" s="9" t="s">
        <v>108</v>
      </c>
      <c r="E2" s="11" t="str">
        <f t="shared" ref="E2:E26" si="0">IF(I2="RESO","Resources Directorate",IF(I2="CEOF","Chief Executives Office",IF(I2="MEMB","HTA Board",IF(I2="REGS","Regulation Directorate",IF(I2="PSCD","Data, Technology and Development Directorate")))))</f>
        <v>Resources Directorate</v>
      </c>
      <c r="F2" s="9" t="s">
        <v>104</v>
      </c>
      <c r="G2" s="9" t="s">
        <v>155</v>
      </c>
      <c r="H2" s="2">
        <v>39911.480000000003</v>
      </c>
      <c r="I2" s="9" t="s">
        <v>73</v>
      </c>
      <c r="J2" s="9" t="s">
        <v>156</v>
      </c>
    </row>
    <row r="3" spans="1:10" ht="17.45" customHeight="1" x14ac:dyDescent="0.2">
      <c r="A3" s="9" t="s">
        <v>74</v>
      </c>
      <c r="B3" s="9" t="s">
        <v>147</v>
      </c>
      <c r="C3" s="10">
        <f>DATE(2022,7,28)</f>
        <v>44770</v>
      </c>
      <c r="D3" s="9" t="s">
        <v>157</v>
      </c>
      <c r="E3" s="11" t="str">
        <f t="shared" si="0"/>
        <v>Resources Directorate</v>
      </c>
      <c r="F3" s="9" t="s">
        <v>158</v>
      </c>
      <c r="G3" s="9" t="s">
        <v>159</v>
      </c>
      <c r="H3" s="2">
        <v>30000</v>
      </c>
      <c r="I3" s="9" t="s">
        <v>73</v>
      </c>
      <c r="J3" s="9" t="s">
        <v>160</v>
      </c>
    </row>
    <row r="4" spans="1:10" ht="17.45" customHeight="1" x14ac:dyDescent="0.2">
      <c r="A4" s="9" t="s">
        <v>74</v>
      </c>
      <c r="B4" s="9" t="s">
        <v>147</v>
      </c>
      <c r="C4" s="10">
        <f>DATE(2022,9,7)</f>
        <v>44811</v>
      </c>
      <c r="D4" s="9" t="s">
        <v>100</v>
      </c>
      <c r="E4" s="11" t="str">
        <f t="shared" si="0"/>
        <v>Resources Directorate</v>
      </c>
      <c r="F4" s="9" t="s">
        <v>104</v>
      </c>
      <c r="G4" s="9" t="s">
        <v>155</v>
      </c>
      <c r="H4" s="2">
        <v>27298.01</v>
      </c>
      <c r="I4" s="9" t="s">
        <v>73</v>
      </c>
      <c r="J4" s="9" t="s">
        <v>156</v>
      </c>
    </row>
    <row r="5" spans="1:10" ht="17.45" customHeight="1" x14ac:dyDescent="0.2">
      <c r="A5" s="9" t="s">
        <v>74</v>
      </c>
      <c r="B5" s="9" t="s">
        <v>147</v>
      </c>
      <c r="C5" s="10">
        <f>DATE(2022,8,16)</f>
        <v>44789</v>
      </c>
      <c r="D5" s="9" t="s">
        <v>161</v>
      </c>
      <c r="E5" s="11" t="str">
        <f t="shared" si="0"/>
        <v>Resources Directorate</v>
      </c>
      <c r="F5" s="9" t="s">
        <v>162</v>
      </c>
      <c r="G5" s="9" t="s">
        <v>163</v>
      </c>
      <c r="H5" s="2">
        <v>17224.650000000001</v>
      </c>
      <c r="I5" s="9" t="s">
        <v>73</v>
      </c>
      <c r="J5" s="9" t="s">
        <v>164</v>
      </c>
    </row>
    <row r="6" spans="1:10" ht="17.45" customHeight="1" x14ac:dyDescent="0.2">
      <c r="A6" s="9" t="s">
        <v>74</v>
      </c>
      <c r="B6" s="9" t="s">
        <v>147</v>
      </c>
      <c r="C6" s="10">
        <f>DATE(2022,9,7)</f>
        <v>44811</v>
      </c>
      <c r="D6" s="9" t="s">
        <v>165</v>
      </c>
      <c r="E6" s="11" t="str">
        <f t="shared" si="0"/>
        <v>Regulation Directorate</v>
      </c>
      <c r="F6" s="9" t="s">
        <v>166</v>
      </c>
      <c r="G6" s="9" t="s">
        <v>167</v>
      </c>
      <c r="H6" s="2">
        <v>13350.75</v>
      </c>
      <c r="I6" s="9" t="s">
        <v>66</v>
      </c>
      <c r="J6" s="9" t="s">
        <v>168</v>
      </c>
    </row>
    <row r="7" spans="1:10" ht="17.45" customHeight="1" x14ac:dyDescent="0.2">
      <c r="A7" s="9" t="s">
        <v>74</v>
      </c>
      <c r="B7" s="9" t="s">
        <v>147</v>
      </c>
      <c r="C7" s="10">
        <f>DATE(2022,7,31)</f>
        <v>44773</v>
      </c>
      <c r="D7" s="9" t="s">
        <v>46</v>
      </c>
      <c r="E7" s="11" t="str">
        <f t="shared" si="0"/>
        <v>Chief Executives Office</v>
      </c>
      <c r="F7" s="9" t="s">
        <v>169</v>
      </c>
      <c r="G7" s="9" t="s">
        <v>170</v>
      </c>
      <c r="H7" s="2">
        <v>13260</v>
      </c>
      <c r="I7" s="9" t="s">
        <v>7</v>
      </c>
      <c r="J7" s="9" t="s">
        <v>171</v>
      </c>
    </row>
    <row r="8" spans="1:10" ht="17.45" customHeight="1" x14ac:dyDescent="0.2">
      <c r="A8" s="9" t="s">
        <v>74</v>
      </c>
      <c r="B8" s="9" t="s">
        <v>147</v>
      </c>
      <c r="C8" s="10">
        <f>DATE(2022,7,7)</f>
        <v>44749</v>
      </c>
      <c r="D8" s="9" t="s">
        <v>172</v>
      </c>
      <c r="E8" s="11" t="str">
        <f t="shared" si="0"/>
        <v>Resources Directorate</v>
      </c>
      <c r="F8" s="9" t="s">
        <v>173</v>
      </c>
      <c r="G8" s="9" t="s">
        <v>174</v>
      </c>
      <c r="H8" s="2">
        <v>11478.9</v>
      </c>
      <c r="I8" s="9" t="s">
        <v>73</v>
      </c>
      <c r="J8" s="9" t="s">
        <v>175</v>
      </c>
    </row>
    <row r="9" spans="1:10" ht="17.45" customHeight="1" x14ac:dyDescent="0.2">
      <c r="A9" s="9" t="s">
        <v>74</v>
      </c>
      <c r="B9" s="9" t="s">
        <v>147</v>
      </c>
      <c r="C9" s="10">
        <f>DATE(2022,7,13)</f>
        <v>44755</v>
      </c>
      <c r="D9" s="9" t="s">
        <v>69</v>
      </c>
      <c r="E9" s="11" t="str">
        <f t="shared" si="0"/>
        <v>Regulation Directorate</v>
      </c>
      <c r="F9" s="9" t="s">
        <v>72</v>
      </c>
      <c r="G9" s="9" t="s">
        <v>176</v>
      </c>
      <c r="H9" s="2">
        <v>9250</v>
      </c>
      <c r="I9" s="9" t="s">
        <v>66</v>
      </c>
      <c r="J9" s="9" t="s">
        <v>177</v>
      </c>
    </row>
    <row r="10" spans="1:10" ht="17.45" customHeight="1" x14ac:dyDescent="0.2">
      <c r="A10" s="9" t="s">
        <v>74</v>
      </c>
      <c r="B10" s="9" t="s">
        <v>147</v>
      </c>
      <c r="C10" s="10">
        <f>DATE(2022,8,31)</f>
        <v>44804</v>
      </c>
      <c r="D10" s="9" t="s">
        <v>46</v>
      </c>
      <c r="E10" s="11" t="str">
        <f t="shared" si="0"/>
        <v>Chief Executives Office</v>
      </c>
      <c r="F10" s="9" t="s">
        <v>178</v>
      </c>
      <c r="G10" s="9" t="s">
        <v>179</v>
      </c>
      <c r="H10" s="2">
        <v>8640</v>
      </c>
      <c r="I10" s="9" t="s">
        <v>7</v>
      </c>
      <c r="J10" s="9" t="s">
        <v>180</v>
      </c>
    </row>
    <row r="11" spans="1:10" ht="17.45" customHeight="1" x14ac:dyDescent="0.2">
      <c r="A11" s="9" t="s">
        <v>74</v>
      </c>
      <c r="B11" s="9" t="s">
        <v>147</v>
      </c>
      <c r="C11" s="10">
        <f>DATE(2022,7,21)</f>
        <v>44763</v>
      </c>
      <c r="D11" s="9" t="s">
        <v>90</v>
      </c>
      <c r="E11" s="11" t="str">
        <f t="shared" si="0"/>
        <v>Resources Directorate</v>
      </c>
      <c r="F11" s="9" t="s">
        <v>93</v>
      </c>
      <c r="G11" s="9" t="s">
        <v>181</v>
      </c>
      <c r="H11" s="2">
        <v>6380.4</v>
      </c>
      <c r="I11" s="9" t="s">
        <v>73</v>
      </c>
      <c r="J11" s="9" t="s">
        <v>182</v>
      </c>
    </row>
    <row r="12" spans="1:10" ht="17.45" customHeight="1" x14ac:dyDescent="0.2">
      <c r="A12" s="9" t="s">
        <v>74</v>
      </c>
      <c r="B12" s="9" t="s">
        <v>147</v>
      </c>
      <c r="C12" s="10">
        <f>DATE(2022,7,7)</f>
        <v>44749</v>
      </c>
      <c r="D12" s="9" t="s">
        <v>8</v>
      </c>
      <c r="E12" s="11" t="str">
        <f t="shared" si="0"/>
        <v>Chief Executives Office</v>
      </c>
      <c r="F12" s="9" t="s">
        <v>12</v>
      </c>
      <c r="G12" s="9" t="s">
        <v>183</v>
      </c>
      <c r="H12" s="2">
        <v>4840.68</v>
      </c>
      <c r="I12" s="9" t="s">
        <v>7</v>
      </c>
      <c r="J12" s="9" t="s">
        <v>184</v>
      </c>
    </row>
    <row r="13" spans="1:10" ht="17.45" customHeight="1" x14ac:dyDescent="0.2">
      <c r="A13" s="9" t="s">
        <v>74</v>
      </c>
      <c r="B13" s="9" t="s">
        <v>147</v>
      </c>
      <c r="C13" s="10">
        <f>DATE(2022,7,7)</f>
        <v>44749</v>
      </c>
      <c r="D13" s="9" t="s">
        <v>8</v>
      </c>
      <c r="E13" s="11" t="str">
        <f t="shared" si="0"/>
        <v>Chief Executives Office</v>
      </c>
      <c r="F13" s="9" t="s">
        <v>12</v>
      </c>
      <c r="G13" s="9" t="s">
        <v>185</v>
      </c>
      <c r="H13" s="2">
        <v>4356.6099999999997</v>
      </c>
      <c r="I13" s="9" t="s">
        <v>7</v>
      </c>
      <c r="J13" s="9" t="s">
        <v>186</v>
      </c>
    </row>
    <row r="14" spans="1:10" ht="17.45" customHeight="1" x14ac:dyDescent="0.2">
      <c r="A14" s="9" t="s">
        <v>74</v>
      </c>
      <c r="B14" s="9" t="s">
        <v>147</v>
      </c>
      <c r="C14" s="10">
        <f>DATE(2022,9,15)</f>
        <v>44819</v>
      </c>
      <c r="D14" s="9" t="s">
        <v>69</v>
      </c>
      <c r="E14" s="11" t="str">
        <f t="shared" si="0"/>
        <v>Regulation Directorate</v>
      </c>
      <c r="F14" s="9" t="s">
        <v>72</v>
      </c>
      <c r="G14" s="9" t="s">
        <v>187</v>
      </c>
      <c r="H14" s="2">
        <v>4000</v>
      </c>
      <c r="I14" s="9" t="s">
        <v>66</v>
      </c>
      <c r="J14" s="9" t="s">
        <v>188</v>
      </c>
    </row>
    <row r="15" spans="1:10" ht="17.45" customHeight="1" x14ac:dyDescent="0.2">
      <c r="A15" s="9" t="s">
        <v>74</v>
      </c>
      <c r="B15" s="9" t="s">
        <v>147</v>
      </c>
      <c r="C15" s="10">
        <f>DATE(2022,7,13)</f>
        <v>44755</v>
      </c>
      <c r="D15" s="9" t="s">
        <v>8</v>
      </c>
      <c r="E15" s="11" t="str">
        <f t="shared" si="0"/>
        <v>Chief Executives Office</v>
      </c>
      <c r="F15" s="9" t="s">
        <v>12</v>
      </c>
      <c r="G15" s="9" t="s">
        <v>189</v>
      </c>
      <c r="H15" s="2">
        <v>3872.54</v>
      </c>
      <c r="I15" s="9" t="s">
        <v>7</v>
      </c>
      <c r="J15" s="9" t="s">
        <v>190</v>
      </c>
    </row>
    <row r="16" spans="1:10" ht="17.45" customHeight="1" x14ac:dyDescent="0.2">
      <c r="A16" s="9" t="s">
        <v>74</v>
      </c>
      <c r="B16" s="9" t="s">
        <v>147</v>
      </c>
      <c r="C16" s="10">
        <f>DATE(2022,7,31)</f>
        <v>44773</v>
      </c>
      <c r="D16" s="9" t="s">
        <v>90</v>
      </c>
      <c r="E16" s="11" t="str">
        <f t="shared" si="0"/>
        <v>Resources Directorate</v>
      </c>
      <c r="F16" s="9" t="s">
        <v>93</v>
      </c>
      <c r="G16" s="9" t="s">
        <v>191</v>
      </c>
      <c r="H16" s="2">
        <v>3366</v>
      </c>
      <c r="I16" s="9" t="s">
        <v>73</v>
      </c>
      <c r="J16" s="9" t="s">
        <v>192</v>
      </c>
    </row>
    <row r="17" spans="1:10" ht="17.45" customHeight="1" x14ac:dyDescent="0.2">
      <c r="A17" s="9" t="s">
        <v>74</v>
      </c>
      <c r="B17" s="9" t="s">
        <v>147</v>
      </c>
      <c r="C17" s="10">
        <f>DATE(2022,8,16)</f>
        <v>44789</v>
      </c>
      <c r="D17" s="9" t="s">
        <v>46</v>
      </c>
      <c r="E17" s="11" t="str">
        <f t="shared" si="0"/>
        <v>Chief Executives Office</v>
      </c>
      <c r="F17" s="9" t="s">
        <v>193</v>
      </c>
      <c r="G17" s="9" t="s">
        <v>194</v>
      </c>
      <c r="H17" s="2">
        <v>2790</v>
      </c>
      <c r="I17" s="9" t="s">
        <v>7</v>
      </c>
      <c r="J17" s="9" t="s">
        <v>195</v>
      </c>
    </row>
    <row r="18" spans="1:10" ht="17.45" customHeight="1" x14ac:dyDescent="0.2">
      <c r="A18" s="9" t="s">
        <v>74</v>
      </c>
      <c r="B18" s="9" t="s">
        <v>147</v>
      </c>
      <c r="C18" s="10">
        <f>DATE(2022,7,21)</f>
        <v>44763</v>
      </c>
      <c r="D18" s="9" t="s">
        <v>196</v>
      </c>
      <c r="E18" s="11" t="str">
        <f t="shared" si="0"/>
        <v>Resources Directorate</v>
      </c>
      <c r="F18" s="9" t="s">
        <v>197</v>
      </c>
      <c r="G18" s="9" t="s">
        <v>198</v>
      </c>
      <c r="H18" s="2">
        <v>2424.54</v>
      </c>
      <c r="I18" s="9" t="s">
        <v>73</v>
      </c>
      <c r="J18" s="9" t="s">
        <v>199</v>
      </c>
    </row>
    <row r="19" spans="1:10" ht="17.45" customHeight="1" x14ac:dyDescent="0.2">
      <c r="A19" s="9" t="s">
        <v>74</v>
      </c>
      <c r="B19" s="9" t="s">
        <v>147</v>
      </c>
      <c r="C19" s="10">
        <f>DATE(2022,8,31)</f>
        <v>44804</v>
      </c>
      <c r="D19" s="9" t="s">
        <v>68</v>
      </c>
      <c r="E19" s="11" t="str">
        <f t="shared" si="0"/>
        <v>Regulation Directorate</v>
      </c>
      <c r="F19" s="9" t="s">
        <v>38</v>
      </c>
      <c r="G19" s="9" t="s">
        <v>200</v>
      </c>
      <c r="H19" s="2">
        <v>2316.5</v>
      </c>
      <c r="I19" s="9" t="s">
        <v>66</v>
      </c>
      <c r="J19" s="9" t="s">
        <v>201</v>
      </c>
    </row>
    <row r="20" spans="1:10" ht="17.45" customHeight="1" x14ac:dyDescent="0.2">
      <c r="A20" s="9" t="s">
        <v>74</v>
      </c>
      <c r="B20" s="9" t="s">
        <v>147</v>
      </c>
      <c r="C20" s="10">
        <f>DATE(2022,9,7)</f>
        <v>44811</v>
      </c>
      <c r="D20" s="9" t="s">
        <v>107</v>
      </c>
      <c r="E20" s="11" t="str">
        <f t="shared" si="0"/>
        <v>Resources Directorate</v>
      </c>
      <c r="F20" s="9" t="s">
        <v>104</v>
      </c>
      <c r="G20" s="9" t="s">
        <v>155</v>
      </c>
      <c r="H20" s="2">
        <v>2029.58</v>
      </c>
      <c r="I20" s="9" t="s">
        <v>73</v>
      </c>
      <c r="J20" s="9" t="s">
        <v>156</v>
      </c>
    </row>
    <row r="21" spans="1:10" ht="17.45" customHeight="1" x14ac:dyDescent="0.2">
      <c r="A21" s="9" t="s">
        <v>74</v>
      </c>
      <c r="B21" s="9" t="s">
        <v>147</v>
      </c>
      <c r="C21" s="10">
        <f>DATE(2022,8,11)</f>
        <v>44784</v>
      </c>
      <c r="D21" s="9" t="s">
        <v>69</v>
      </c>
      <c r="E21" s="11" t="str">
        <f t="shared" si="0"/>
        <v>Regulation Directorate</v>
      </c>
      <c r="F21" s="9" t="s">
        <v>72</v>
      </c>
      <c r="G21" s="9" t="s">
        <v>202</v>
      </c>
      <c r="H21" s="2">
        <v>2000</v>
      </c>
      <c r="I21" s="9" t="s">
        <v>66</v>
      </c>
      <c r="J21" s="9" t="s">
        <v>203</v>
      </c>
    </row>
    <row r="22" spans="1:10" ht="17.45" customHeight="1" x14ac:dyDescent="0.2">
      <c r="A22" s="9" t="s">
        <v>74</v>
      </c>
      <c r="B22" s="9" t="s">
        <v>147</v>
      </c>
      <c r="C22" s="10">
        <f>DATE(2022,7,21)</f>
        <v>44763</v>
      </c>
      <c r="D22" s="9" t="s">
        <v>204</v>
      </c>
      <c r="E22" s="11" t="str">
        <f t="shared" si="0"/>
        <v>Resources Directorate</v>
      </c>
      <c r="F22" s="9" t="s">
        <v>205</v>
      </c>
      <c r="G22" s="9" t="s">
        <v>206</v>
      </c>
      <c r="H22" s="2">
        <v>1950</v>
      </c>
      <c r="I22" s="9" t="s">
        <v>73</v>
      </c>
      <c r="J22" s="9" t="s">
        <v>207</v>
      </c>
    </row>
    <row r="23" spans="1:10" ht="17.45" customHeight="1" x14ac:dyDescent="0.2">
      <c r="A23" s="9" t="s">
        <v>74</v>
      </c>
      <c r="B23" s="9" t="s">
        <v>147</v>
      </c>
      <c r="C23" s="10">
        <f>DATE(2022,7,13)</f>
        <v>44755</v>
      </c>
      <c r="D23" s="9" t="s">
        <v>208</v>
      </c>
      <c r="E23" s="11" t="str">
        <f t="shared" si="0"/>
        <v>Resources Directorate</v>
      </c>
      <c r="F23" s="9" t="s">
        <v>82</v>
      </c>
      <c r="G23" s="9" t="s">
        <v>209</v>
      </c>
      <c r="H23" s="2">
        <v>1832.4</v>
      </c>
      <c r="I23" s="9" t="s">
        <v>73</v>
      </c>
      <c r="J23" s="9" t="s">
        <v>210</v>
      </c>
    </row>
    <row r="24" spans="1:10" ht="17.45" customHeight="1" x14ac:dyDescent="0.2">
      <c r="A24" s="9" t="s">
        <v>74</v>
      </c>
      <c r="B24" s="9" t="s">
        <v>147</v>
      </c>
      <c r="C24" s="10">
        <f>DATE(2022,9,14)</f>
        <v>44818</v>
      </c>
      <c r="D24" s="9" t="s">
        <v>46</v>
      </c>
      <c r="E24" s="11" t="str">
        <f t="shared" si="0"/>
        <v>Chief Executives Office</v>
      </c>
      <c r="F24" s="9" t="s">
        <v>211</v>
      </c>
      <c r="G24" s="9" t="s">
        <v>212</v>
      </c>
      <c r="H24" s="2">
        <v>1320</v>
      </c>
      <c r="I24" s="9" t="s">
        <v>7</v>
      </c>
      <c r="J24" s="9" t="s">
        <v>213</v>
      </c>
    </row>
    <row r="25" spans="1:10" ht="17.45" customHeight="1" x14ac:dyDescent="0.2">
      <c r="A25" s="9" t="s">
        <v>74</v>
      </c>
      <c r="B25" s="9" t="s">
        <v>147</v>
      </c>
      <c r="C25" s="10">
        <f>DATE(2022,7,28)</f>
        <v>44770</v>
      </c>
      <c r="D25" s="9" t="s">
        <v>196</v>
      </c>
      <c r="E25" s="11" t="str">
        <f t="shared" si="0"/>
        <v>Resources Directorate</v>
      </c>
      <c r="F25" s="9" t="s">
        <v>214</v>
      </c>
      <c r="G25" s="9" t="s">
        <v>215</v>
      </c>
      <c r="H25" s="2">
        <v>1270.28</v>
      </c>
      <c r="I25" s="9" t="s">
        <v>73</v>
      </c>
      <c r="J25" s="9" t="s">
        <v>216</v>
      </c>
    </row>
    <row r="26" spans="1:10" ht="17.45" customHeight="1" x14ac:dyDescent="0.2">
      <c r="A26" s="9" t="s">
        <v>74</v>
      </c>
      <c r="B26" s="9" t="s">
        <v>147</v>
      </c>
      <c r="C26" s="10">
        <f>DATE(2022,7,21)</f>
        <v>44763</v>
      </c>
      <c r="D26" s="9" t="s">
        <v>90</v>
      </c>
      <c r="E26" s="11" t="str">
        <f t="shared" si="0"/>
        <v>Resources Directorate</v>
      </c>
      <c r="F26" s="9" t="s">
        <v>96</v>
      </c>
      <c r="G26" s="9" t="s">
        <v>217</v>
      </c>
      <c r="H26" s="2">
        <v>1065.5999999999999</v>
      </c>
      <c r="I26" s="9" t="s">
        <v>73</v>
      </c>
      <c r="J26" s="9" t="s">
        <v>218</v>
      </c>
    </row>
  </sheetData>
  <autoFilter ref="C1:J26" xr:uid="{00000000-0001-0000-0000-000000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D8F4A-E5EF-4A86-9622-875F4DF19BAA}">
  <dimension ref="A1:J8"/>
  <sheetViews>
    <sheetView topLeftCell="E1" workbookViewId="0">
      <selection activeCell="M15" sqref="M15"/>
    </sheetView>
  </sheetViews>
  <sheetFormatPr defaultRowHeight="12" x14ac:dyDescent="0.2"/>
  <cols>
    <col min="1" max="2" width="9.33203125" style="9"/>
    <col min="3" max="3" width="14.6640625" style="10" customWidth="1"/>
    <col min="4" max="4" width="44" style="9" bestFit="1" customWidth="1"/>
    <col min="5" max="5" width="44" style="9" customWidth="1"/>
    <col min="6" max="6" width="62.5" style="9" bestFit="1" customWidth="1"/>
    <col min="7" max="7" width="31.6640625" style="9" bestFit="1" customWidth="1"/>
    <col min="8" max="8" width="23" style="2" customWidth="1"/>
    <col min="9" max="9" width="15.1640625" style="9" customWidth="1"/>
    <col min="10" max="10" width="33.5" style="9" bestFit="1" customWidth="1"/>
    <col min="11" max="16384" width="9.33203125" style="9"/>
  </cols>
  <sheetData>
    <row r="1" spans="1:10" s="8" customFormat="1" ht="17.45" customHeight="1" x14ac:dyDescent="0.2">
      <c r="A1" s="8" t="s">
        <v>151</v>
      </c>
      <c r="B1" s="8" t="s">
        <v>149</v>
      </c>
      <c r="C1" s="8" t="s">
        <v>0</v>
      </c>
      <c r="D1" s="8" t="s">
        <v>1</v>
      </c>
      <c r="E1" s="8" t="s">
        <v>139</v>
      </c>
      <c r="F1" s="8" t="s">
        <v>141</v>
      </c>
      <c r="G1" s="8" t="s">
        <v>2</v>
      </c>
      <c r="H1" s="4" t="s">
        <v>138</v>
      </c>
      <c r="I1" s="8" t="s">
        <v>3</v>
      </c>
      <c r="J1" s="8" t="s">
        <v>5</v>
      </c>
    </row>
    <row r="2" spans="1:10" ht="17.45" customHeight="1" x14ac:dyDescent="0.2">
      <c r="A2" s="9" t="s">
        <v>74</v>
      </c>
      <c r="B2" s="9" t="s">
        <v>147</v>
      </c>
      <c r="C2" s="10">
        <f>DATE(2022,9,1)</f>
        <v>44805</v>
      </c>
      <c r="D2" s="9" t="s">
        <v>152</v>
      </c>
      <c r="E2" s="11" t="str">
        <f t="shared" ref="E2:E8" si="0">IF(I2="RESO","Resources Directorate",IF(I2="CEOF","Chief Executives Office",IF(I2="MEMB","HTA Board",IF(I2="REGS","Regulation Directorate",IF(I2="PSCD","Data, Technology and Development Directorate")))))</f>
        <v>Resources Directorate</v>
      </c>
      <c r="F2" s="9" t="s">
        <v>74</v>
      </c>
      <c r="G2" s="9" t="s">
        <v>153</v>
      </c>
      <c r="H2" s="2">
        <v>322000</v>
      </c>
      <c r="I2" s="9" t="s">
        <v>73</v>
      </c>
      <c r="J2" s="9" t="s">
        <v>154</v>
      </c>
    </row>
    <row r="3" spans="1:10" ht="17.45" customHeight="1" x14ac:dyDescent="0.2">
      <c r="A3" s="9" t="s">
        <v>74</v>
      </c>
      <c r="B3" s="9" t="s">
        <v>147</v>
      </c>
      <c r="C3" s="10">
        <f>DATE(2022,9,7)</f>
        <v>44811</v>
      </c>
      <c r="D3" s="9" t="s">
        <v>108</v>
      </c>
      <c r="E3" s="11" t="str">
        <f t="shared" si="0"/>
        <v>Resources Directorate</v>
      </c>
      <c r="F3" s="9" t="s">
        <v>104</v>
      </c>
      <c r="G3" s="9" t="s">
        <v>155</v>
      </c>
      <c r="H3" s="2">
        <v>39911.480000000003</v>
      </c>
      <c r="I3" s="9" t="s">
        <v>73</v>
      </c>
      <c r="J3" s="9" t="s">
        <v>156</v>
      </c>
    </row>
    <row r="4" spans="1:10" ht="17.45" customHeight="1" x14ac:dyDescent="0.2">
      <c r="A4" s="9" t="s">
        <v>74</v>
      </c>
      <c r="B4" s="9" t="s">
        <v>147</v>
      </c>
      <c r="C4" s="10">
        <f>DATE(2022,9,7)</f>
        <v>44811</v>
      </c>
      <c r="D4" s="9" t="s">
        <v>100</v>
      </c>
      <c r="E4" s="11" t="str">
        <f t="shared" si="0"/>
        <v>Resources Directorate</v>
      </c>
      <c r="F4" s="9" t="s">
        <v>104</v>
      </c>
      <c r="G4" s="9" t="s">
        <v>155</v>
      </c>
      <c r="H4" s="2">
        <v>27298.01</v>
      </c>
      <c r="I4" s="9" t="s">
        <v>73</v>
      </c>
      <c r="J4" s="9" t="s">
        <v>156</v>
      </c>
    </row>
    <row r="5" spans="1:10" ht="17.45" customHeight="1" x14ac:dyDescent="0.2">
      <c r="A5" s="9" t="s">
        <v>74</v>
      </c>
      <c r="B5" s="9" t="s">
        <v>147</v>
      </c>
      <c r="C5" s="10">
        <f>DATE(2022,9,7)</f>
        <v>44811</v>
      </c>
      <c r="D5" s="9" t="s">
        <v>165</v>
      </c>
      <c r="E5" s="11" t="str">
        <f t="shared" si="0"/>
        <v>Regulation Directorate</v>
      </c>
      <c r="F5" s="9" t="s">
        <v>166</v>
      </c>
      <c r="G5" s="9" t="s">
        <v>167</v>
      </c>
      <c r="H5" s="2">
        <v>13350.75</v>
      </c>
      <c r="I5" s="9" t="s">
        <v>66</v>
      </c>
      <c r="J5" s="9" t="s">
        <v>168</v>
      </c>
    </row>
    <row r="6" spans="1:10" ht="17.45" customHeight="1" x14ac:dyDescent="0.2">
      <c r="A6" s="9" t="s">
        <v>74</v>
      </c>
      <c r="B6" s="9" t="s">
        <v>147</v>
      </c>
      <c r="C6" s="10">
        <f>DATE(2022,9,15)</f>
        <v>44819</v>
      </c>
      <c r="D6" s="9" t="s">
        <v>69</v>
      </c>
      <c r="E6" s="11" t="str">
        <f t="shared" si="0"/>
        <v>Regulation Directorate</v>
      </c>
      <c r="F6" s="9" t="s">
        <v>72</v>
      </c>
      <c r="G6" s="9" t="s">
        <v>187</v>
      </c>
      <c r="H6" s="2">
        <v>4000</v>
      </c>
      <c r="I6" s="9" t="s">
        <v>66</v>
      </c>
      <c r="J6" s="9" t="s">
        <v>188</v>
      </c>
    </row>
    <row r="7" spans="1:10" ht="17.45" customHeight="1" x14ac:dyDescent="0.2">
      <c r="A7" s="9" t="s">
        <v>74</v>
      </c>
      <c r="B7" s="9" t="s">
        <v>147</v>
      </c>
      <c r="C7" s="10">
        <f>DATE(2022,9,7)</f>
        <v>44811</v>
      </c>
      <c r="D7" s="9" t="s">
        <v>107</v>
      </c>
      <c r="E7" s="11" t="str">
        <f t="shared" si="0"/>
        <v>Resources Directorate</v>
      </c>
      <c r="F7" s="9" t="s">
        <v>104</v>
      </c>
      <c r="G7" s="9" t="s">
        <v>155</v>
      </c>
      <c r="H7" s="2">
        <v>2029.58</v>
      </c>
      <c r="I7" s="9" t="s">
        <v>73</v>
      </c>
      <c r="J7" s="9" t="s">
        <v>156</v>
      </c>
    </row>
    <row r="8" spans="1:10" ht="17.45" customHeight="1" x14ac:dyDescent="0.2">
      <c r="A8" s="9" t="s">
        <v>74</v>
      </c>
      <c r="B8" s="9" t="s">
        <v>147</v>
      </c>
      <c r="C8" s="10">
        <f>DATE(2022,9,14)</f>
        <v>44818</v>
      </c>
      <c r="D8" s="9" t="s">
        <v>46</v>
      </c>
      <c r="E8" s="11" t="str">
        <f t="shared" si="0"/>
        <v>Chief Executives Office</v>
      </c>
      <c r="F8" s="9" t="s">
        <v>211</v>
      </c>
      <c r="G8" s="9" t="s">
        <v>212</v>
      </c>
      <c r="H8" s="2">
        <v>1320</v>
      </c>
      <c r="I8" s="9" t="s">
        <v>7</v>
      </c>
      <c r="J8" s="9" t="s">
        <v>213</v>
      </c>
    </row>
  </sheetData>
  <autoFilter ref="C1:J8" xr:uid="{00000000-0001-0000-0000-000000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2B515-0BE2-4923-9CF1-9852F1990405}">
  <dimension ref="A1:J17"/>
  <sheetViews>
    <sheetView topLeftCell="D1" workbookViewId="0">
      <selection activeCell="E1" sqref="E1:E1048576"/>
    </sheetView>
  </sheetViews>
  <sheetFormatPr defaultRowHeight="12" x14ac:dyDescent="0.2"/>
  <cols>
    <col min="1" max="2" width="9.33203125" style="9"/>
    <col min="3" max="3" width="14.6640625" style="10" customWidth="1"/>
    <col min="4" max="4" width="49.5" style="9" bestFit="1" customWidth="1"/>
    <col min="5" max="5" width="23.1640625" style="9" customWidth="1"/>
    <col min="6" max="6" width="62.5" style="9" bestFit="1" customWidth="1"/>
    <col min="7" max="7" width="33.5" style="9" bestFit="1" customWidth="1"/>
    <col min="8" max="8" width="23" style="2" customWidth="1"/>
    <col min="9" max="9" width="15.1640625" style="9" customWidth="1"/>
    <col min="10" max="10" width="33.5" style="9" bestFit="1" customWidth="1"/>
    <col min="11" max="16384" width="9.33203125" style="9"/>
  </cols>
  <sheetData>
    <row r="1" spans="1:10" s="8" customFormat="1" ht="17.45" customHeight="1" x14ac:dyDescent="0.2">
      <c r="A1" s="8" t="s">
        <v>151</v>
      </c>
      <c r="B1" s="8" t="s">
        <v>149</v>
      </c>
      <c r="C1" s="8" t="s">
        <v>0</v>
      </c>
      <c r="D1" s="8" t="s">
        <v>1</v>
      </c>
      <c r="E1" s="8" t="s">
        <v>139</v>
      </c>
      <c r="F1" s="8" t="s">
        <v>141</v>
      </c>
      <c r="G1" s="8" t="s">
        <v>2</v>
      </c>
      <c r="H1" s="4" t="s">
        <v>219</v>
      </c>
      <c r="I1" s="8" t="s">
        <v>3</v>
      </c>
      <c r="J1" s="8" t="s">
        <v>5</v>
      </c>
    </row>
    <row r="2" spans="1:10" ht="17.45" customHeight="1" x14ac:dyDescent="0.2">
      <c r="A2" s="9" t="s">
        <v>74</v>
      </c>
      <c r="B2" s="9" t="s">
        <v>147</v>
      </c>
      <c r="C2" s="10">
        <f>DATE(2022,10,5)</f>
        <v>44839</v>
      </c>
      <c r="D2" s="9" t="s">
        <v>161</v>
      </c>
      <c r="E2" s="11" t="s">
        <v>146</v>
      </c>
      <c r="F2" s="9" t="s">
        <v>162</v>
      </c>
      <c r="G2" s="9" t="s">
        <v>220</v>
      </c>
      <c r="H2" s="2">
        <v>17488.98</v>
      </c>
      <c r="I2" s="9" t="s">
        <v>73</v>
      </c>
      <c r="J2" s="9" t="s">
        <v>221</v>
      </c>
    </row>
    <row r="3" spans="1:10" ht="17.45" customHeight="1" x14ac:dyDescent="0.2">
      <c r="A3" s="9" t="s">
        <v>74</v>
      </c>
      <c r="B3" s="9" t="s">
        <v>147</v>
      </c>
      <c r="C3" s="10">
        <f>DATE(2022,10,20)</f>
        <v>44854</v>
      </c>
      <c r="D3" s="9" t="s">
        <v>172</v>
      </c>
      <c r="E3" s="11" t="s">
        <v>146</v>
      </c>
      <c r="F3" s="9" t="s">
        <v>173</v>
      </c>
      <c r="G3" s="9" t="s">
        <v>222</v>
      </c>
      <c r="H3" s="2">
        <v>11478.9</v>
      </c>
      <c r="I3" s="9" t="s">
        <v>73</v>
      </c>
      <c r="J3" s="9" t="s">
        <v>223</v>
      </c>
    </row>
    <row r="4" spans="1:10" ht="17.45" customHeight="1" x14ac:dyDescent="0.2">
      <c r="A4" s="9" t="s">
        <v>74</v>
      </c>
      <c r="B4" s="9" t="s">
        <v>147</v>
      </c>
      <c r="C4" s="10">
        <f>DATE(2022,10,14)</f>
        <v>44848</v>
      </c>
      <c r="D4" s="9" t="s">
        <v>224</v>
      </c>
      <c r="E4" s="11" t="s">
        <v>146</v>
      </c>
      <c r="F4" s="9" t="s">
        <v>225</v>
      </c>
      <c r="G4" s="9" t="s">
        <v>226</v>
      </c>
      <c r="H4" s="2">
        <v>9740</v>
      </c>
      <c r="I4" s="9" t="s">
        <v>73</v>
      </c>
      <c r="J4" s="9" t="s">
        <v>227</v>
      </c>
    </row>
    <row r="5" spans="1:10" ht="17.45" customHeight="1" x14ac:dyDescent="0.2">
      <c r="A5" s="9" t="s">
        <v>74</v>
      </c>
      <c r="B5" s="9" t="s">
        <v>147</v>
      </c>
      <c r="C5" s="10">
        <f>DATE(2022,10,20)</f>
        <v>44854</v>
      </c>
      <c r="D5" s="9" t="s">
        <v>109</v>
      </c>
      <c r="E5" s="11" t="s">
        <v>146</v>
      </c>
      <c r="F5" s="9" t="s">
        <v>228</v>
      </c>
      <c r="G5" s="9" t="s">
        <v>229</v>
      </c>
      <c r="H5" s="2">
        <v>9446.4</v>
      </c>
      <c r="I5" s="9" t="s">
        <v>73</v>
      </c>
      <c r="J5" s="9" t="s">
        <v>230</v>
      </c>
    </row>
    <row r="6" spans="1:10" ht="17.45" customHeight="1" x14ac:dyDescent="0.2">
      <c r="A6" s="9" t="s">
        <v>74</v>
      </c>
      <c r="B6" s="9" t="s">
        <v>147</v>
      </c>
      <c r="C6" s="10">
        <f>DATE(2022,10,31)</f>
        <v>44865</v>
      </c>
      <c r="D6" s="9" t="s">
        <v>90</v>
      </c>
      <c r="E6" s="11" t="s">
        <v>146</v>
      </c>
      <c r="F6" s="9" t="s">
        <v>93</v>
      </c>
      <c r="G6" s="9" t="s">
        <v>231</v>
      </c>
      <c r="H6" s="2">
        <v>7094.22</v>
      </c>
      <c r="I6" s="9" t="s">
        <v>73</v>
      </c>
      <c r="J6" s="9" t="s">
        <v>232</v>
      </c>
    </row>
    <row r="7" spans="1:10" ht="17.45" customHeight="1" x14ac:dyDescent="0.2">
      <c r="A7" s="9" t="s">
        <v>74</v>
      </c>
      <c r="B7" s="9" t="s">
        <v>147</v>
      </c>
      <c r="C7" s="10">
        <f>DATE(2022,10,5)</f>
        <v>44839</v>
      </c>
      <c r="D7" s="9" t="s">
        <v>233</v>
      </c>
      <c r="E7" s="11" t="s">
        <v>143</v>
      </c>
      <c r="F7" s="9" t="s">
        <v>234</v>
      </c>
      <c r="G7" s="9" t="s">
        <v>235</v>
      </c>
      <c r="H7" s="2">
        <v>4500</v>
      </c>
      <c r="I7" s="9" t="s">
        <v>7</v>
      </c>
      <c r="J7" s="9" t="s">
        <v>236</v>
      </c>
    </row>
    <row r="8" spans="1:10" ht="17.45" customHeight="1" x14ac:dyDescent="0.2">
      <c r="A8" s="9" t="s">
        <v>74</v>
      </c>
      <c r="B8" s="9" t="s">
        <v>147</v>
      </c>
      <c r="C8" s="10">
        <f>DATE(2022,10,5)</f>
        <v>44839</v>
      </c>
      <c r="D8" s="9" t="s">
        <v>68</v>
      </c>
      <c r="E8" s="11" t="s">
        <v>145</v>
      </c>
      <c r="F8" s="9" t="s">
        <v>38</v>
      </c>
      <c r="G8" s="9" t="s">
        <v>237</v>
      </c>
      <c r="H8" s="2">
        <v>4024.85</v>
      </c>
      <c r="I8" s="9" t="s">
        <v>66</v>
      </c>
      <c r="J8" s="9" t="s">
        <v>238</v>
      </c>
    </row>
    <row r="9" spans="1:10" ht="17.45" customHeight="1" x14ac:dyDescent="0.2">
      <c r="A9" s="9" t="s">
        <v>74</v>
      </c>
      <c r="B9" s="9" t="s">
        <v>147</v>
      </c>
      <c r="C9" s="10">
        <f>DATE(2022,10,24)</f>
        <v>44858</v>
      </c>
      <c r="D9" s="9" t="s">
        <v>239</v>
      </c>
      <c r="E9" s="11" t="s">
        <v>143</v>
      </c>
      <c r="F9" s="9" t="s">
        <v>240</v>
      </c>
      <c r="G9" s="9" t="s">
        <v>241</v>
      </c>
      <c r="H9" s="2">
        <v>2587.5</v>
      </c>
      <c r="I9" s="9" t="s">
        <v>7</v>
      </c>
      <c r="J9" s="9" t="s">
        <v>242</v>
      </c>
    </row>
    <row r="10" spans="1:10" ht="17.45" customHeight="1" x14ac:dyDescent="0.2">
      <c r="A10" s="9" t="s">
        <v>74</v>
      </c>
      <c r="B10" s="9" t="s">
        <v>147</v>
      </c>
      <c r="C10" s="10">
        <f>DATE(2022,10,5)</f>
        <v>44839</v>
      </c>
      <c r="D10" s="9" t="s">
        <v>90</v>
      </c>
      <c r="E10" s="11" t="s">
        <v>146</v>
      </c>
      <c r="F10" s="9" t="s">
        <v>96</v>
      </c>
      <c r="G10" s="9" t="s">
        <v>243</v>
      </c>
      <c r="H10" s="2">
        <v>2485.1999999999998</v>
      </c>
      <c r="I10" s="9" t="s">
        <v>73</v>
      </c>
      <c r="J10" s="9" t="s">
        <v>244</v>
      </c>
    </row>
    <row r="11" spans="1:10" ht="17.45" customHeight="1" x14ac:dyDescent="0.2">
      <c r="A11" s="9" t="s">
        <v>74</v>
      </c>
      <c r="B11" s="9" t="s">
        <v>147</v>
      </c>
      <c r="C11" s="10">
        <f>DATE(2022,10,31)</f>
        <v>44865</v>
      </c>
      <c r="D11" s="9" t="s">
        <v>109</v>
      </c>
      <c r="E11" s="11" t="s">
        <v>146</v>
      </c>
      <c r="F11" s="9" t="s">
        <v>245</v>
      </c>
      <c r="G11" s="9" t="s">
        <v>246</v>
      </c>
      <c r="H11" s="2">
        <v>2343.17</v>
      </c>
      <c r="I11" s="9" t="s">
        <v>73</v>
      </c>
      <c r="J11" s="9" t="s">
        <v>247</v>
      </c>
    </row>
    <row r="12" spans="1:10" ht="17.45" customHeight="1" x14ac:dyDescent="0.2">
      <c r="A12" s="9" t="s">
        <v>74</v>
      </c>
      <c r="B12" s="9" t="s">
        <v>147</v>
      </c>
      <c r="C12" s="10">
        <f>DATE(2022,10,5)</f>
        <v>44839</v>
      </c>
      <c r="D12" s="9" t="s">
        <v>204</v>
      </c>
      <c r="E12" s="11" t="s">
        <v>146</v>
      </c>
      <c r="F12" s="9" t="s">
        <v>205</v>
      </c>
      <c r="G12" s="9" t="s">
        <v>248</v>
      </c>
      <c r="H12" s="2">
        <v>1950</v>
      </c>
      <c r="I12" s="9" t="s">
        <v>73</v>
      </c>
      <c r="J12" s="9" t="s">
        <v>249</v>
      </c>
    </row>
    <row r="13" spans="1:10" ht="17.45" customHeight="1" x14ac:dyDescent="0.2">
      <c r="A13" s="9" t="s">
        <v>74</v>
      </c>
      <c r="B13" s="9" t="s">
        <v>147</v>
      </c>
      <c r="C13" s="10">
        <f>DATE(2022,10,17)</f>
        <v>44851</v>
      </c>
      <c r="D13" s="9" t="s">
        <v>250</v>
      </c>
      <c r="E13" s="11" t="s">
        <v>146</v>
      </c>
      <c r="F13" s="9" t="s">
        <v>251</v>
      </c>
      <c r="G13" s="9" t="s">
        <v>252</v>
      </c>
      <c r="H13" s="2">
        <v>1638.94</v>
      </c>
      <c r="I13" s="9" t="s">
        <v>73</v>
      </c>
      <c r="J13" s="9" t="s">
        <v>253</v>
      </c>
    </row>
    <row r="14" spans="1:10" ht="17.45" customHeight="1" x14ac:dyDescent="0.2">
      <c r="A14" s="9" t="s">
        <v>74</v>
      </c>
      <c r="B14" s="9" t="s">
        <v>147</v>
      </c>
      <c r="C14" s="10">
        <f>DATE(2022,10,5)</f>
        <v>44839</v>
      </c>
      <c r="D14" s="9" t="s">
        <v>90</v>
      </c>
      <c r="E14" s="11" t="s">
        <v>146</v>
      </c>
      <c r="F14" s="9" t="s">
        <v>99</v>
      </c>
      <c r="G14" s="9" t="s">
        <v>254</v>
      </c>
      <c r="H14" s="2">
        <v>1628.4</v>
      </c>
      <c r="I14" s="9" t="s">
        <v>73</v>
      </c>
      <c r="J14" s="9" t="s">
        <v>255</v>
      </c>
    </row>
    <row r="15" spans="1:10" ht="17.45" customHeight="1" x14ac:dyDescent="0.2">
      <c r="A15" s="9" t="s">
        <v>74</v>
      </c>
      <c r="B15" s="9" t="s">
        <v>147</v>
      </c>
      <c r="C15" s="10">
        <f>DATE(2022,10,5)</f>
        <v>44839</v>
      </c>
      <c r="D15" s="9" t="s">
        <v>67</v>
      </c>
      <c r="E15" s="11" t="s">
        <v>145</v>
      </c>
      <c r="F15" s="9" t="s">
        <v>38</v>
      </c>
      <c r="G15" s="9" t="s">
        <v>237</v>
      </c>
      <c r="H15" s="2">
        <v>1446.42</v>
      </c>
      <c r="I15" s="9" t="s">
        <v>66</v>
      </c>
      <c r="J15" s="9" t="s">
        <v>238</v>
      </c>
    </row>
    <row r="16" spans="1:10" ht="17.45" customHeight="1" x14ac:dyDescent="0.2">
      <c r="A16" s="9" t="s">
        <v>74</v>
      </c>
      <c r="B16" s="9" t="s">
        <v>147</v>
      </c>
      <c r="C16" s="10">
        <f>DATE(2022,10,5)</f>
        <v>44839</v>
      </c>
      <c r="D16" s="9" t="s">
        <v>68</v>
      </c>
      <c r="E16" s="11" t="s">
        <v>145</v>
      </c>
      <c r="F16" s="9" t="s">
        <v>38</v>
      </c>
      <c r="G16" s="9" t="s">
        <v>256</v>
      </c>
      <c r="H16" s="2">
        <v>1272.57</v>
      </c>
      <c r="I16" s="9" t="s">
        <v>66</v>
      </c>
      <c r="J16" s="9" t="s">
        <v>257</v>
      </c>
    </row>
    <row r="17" spans="1:10" ht="17.45" customHeight="1" x14ac:dyDescent="0.2">
      <c r="A17" s="9" t="s">
        <v>74</v>
      </c>
      <c r="B17" s="9" t="s">
        <v>147</v>
      </c>
      <c r="C17" s="10">
        <f>DATE(2022,10,5)</f>
        <v>44839</v>
      </c>
      <c r="D17" s="9" t="s">
        <v>258</v>
      </c>
      <c r="E17" s="11" t="s">
        <v>146</v>
      </c>
      <c r="F17" s="9" t="s">
        <v>38</v>
      </c>
      <c r="G17" s="9" t="s">
        <v>237</v>
      </c>
      <c r="H17" s="2">
        <v>1258.9100000000001</v>
      </c>
      <c r="I17" s="9" t="s">
        <v>73</v>
      </c>
      <c r="J17" s="9" t="s">
        <v>238</v>
      </c>
    </row>
  </sheetData>
  <autoFilter ref="C1:J17" xr:uid="{00000000-0001-0000-0000-000000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72B95-91D6-436C-982E-F77794AD9A1B}">
  <dimension ref="A1:J12"/>
  <sheetViews>
    <sheetView topLeftCell="D1" workbookViewId="0">
      <selection activeCell="H8" activeCellId="1" sqref="H11 H8"/>
    </sheetView>
  </sheetViews>
  <sheetFormatPr defaultRowHeight="12" x14ac:dyDescent="0.2"/>
  <cols>
    <col min="1" max="2" width="9.33203125" style="9"/>
    <col min="3" max="3" width="14.6640625" style="10" customWidth="1"/>
    <col min="4" max="4" width="49.5" style="9" bestFit="1" customWidth="1"/>
    <col min="5" max="5" width="23.1640625" style="9" customWidth="1"/>
    <col min="6" max="6" width="62.5" style="9" bestFit="1" customWidth="1"/>
    <col min="7" max="7" width="33.5" style="9" bestFit="1" customWidth="1"/>
    <col min="8" max="8" width="23" style="2" customWidth="1"/>
    <col min="9" max="9" width="15.1640625" style="9" customWidth="1"/>
    <col min="10" max="10" width="33.5" style="9" bestFit="1" customWidth="1"/>
    <col min="11" max="16384" width="9.33203125" style="9"/>
  </cols>
  <sheetData>
    <row r="1" spans="1:10" s="8" customFormat="1" ht="17.45" customHeight="1" x14ac:dyDescent="0.2">
      <c r="A1" s="8" t="s">
        <v>151</v>
      </c>
      <c r="B1" s="8" t="s">
        <v>149</v>
      </c>
      <c r="C1" s="8" t="s">
        <v>0</v>
      </c>
      <c r="D1" s="8" t="s">
        <v>1</v>
      </c>
      <c r="E1" s="8" t="s">
        <v>139</v>
      </c>
      <c r="F1" s="8" t="s">
        <v>141</v>
      </c>
      <c r="G1" s="8" t="s">
        <v>2</v>
      </c>
      <c r="H1" s="4" t="s">
        <v>219</v>
      </c>
      <c r="I1" s="8" t="s">
        <v>3</v>
      </c>
      <c r="J1" s="8" t="s">
        <v>5</v>
      </c>
    </row>
    <row r="2" spans="1:10" ht="17.45" customHeight="1" x14ac:dyDescent="0.2">
      <c r="A2" s="9" t="s">
        <v>74</v>
      </c>
      <c r="B2" s="9" t="s">
        <v>147</v>
      </c>
      <c r="C2" s="10">
        <f>DATE(2022,11,8)</f>
        <v>44873</v>
      </c>
      <c r="D2" s="9" t="s">
        <v>68</v>
      </c>
      <c r="E2" s="11" t="s">
        <v>145</v>
      </c>
      <c r="F2" s="9" t="s">
        <v>38</v>
      </c>
      <c r="G2" s="9" t="s">
        <v>259</v>
      </c>
      <c r="H2" s="2">
        <v>6285.15</v>
      </c>
      <c r="I2" s="9" t="s">
        <v>66</v>
      </c>
      <c r="J2" s="9" t="s">
        <v>260</v>
      </c>
    </row>
    <row r="3" spans="1:10" ht="17.45" customHeight="1" x14ac:dyDescent="0.2">
      <c r="A3" s="9" t="s">
        <v>74</v>
      </c>
      <c r="B3" s="9" t="s">
        <v>147</v>
      </c>
      <c r="C3" s="10">
        <f>DATE(2022,11,8)</f>
        <v>44873</v>
      </c>
      <c r="D3" s="9" t="s">
        <v>258</v>
      </c>
      <c r="E3" s="11" t="s">
        <v>146</v>
      </c>
      <c r="F3" s="9" t="s">
        <v>38</v>
      </c>
      <c r="G3" s="9" t="s">
        <v>259</v>
      </c>
      <c r="H3" s="2">
        <v>5616.01</v>
      </c>
      <c r="I3" s="9" t="s">
        <v>73</v>
      </c>
      <c r="J3" s="9" t="s">
        <v>260</v>
      </c>
    </row>
    <row r="4" spans="1:10" ht="17.45" customHeight="1" x14ac:dyDescent="0.2">
      <c r="A4" s="9" t="s">
        <v>74</v>
      </c>
      <c r="B4" s="9" t="s">
        <v>147</v>
      </c>
      <c r="C4" s="10">
        <f>DATE(2022,11,30)</f>
        <v>44895</v>
      </c>
      <c r="D4" s="9" t="s">
        <v>204</v>
      </c>
      <c r="E4" s="11" t="s">
        <v>146</v>
      </c>
      <c r="F4" s="9" t="s">
        <v>261</v>
      </c>
      <c r="G4" s="9" t="s">
        <v>262</v>
      </c>
      <c r="H4" s="2">
        <v>4837.49</v>
      </c>
      <c r="I4" s="9" t="s">
        <v>73</v>
      </c>
      <c r="J4" s="9" t="s">
        <v>263</v>
      </c>
    </row>
    <row r="5" spans="1:10" ht="17.45" customHeight="1" x14ac:dyDescent="0.2">
      <c r="A5" s="9" t="s">
        <v>74</v>
      </c>
      <c r="B5" s="9" t="s">
        <v>147</v>
      </c>
      <c r="C5" s="10">
        <f>DATE(2022,11,15)</f>
        <v>44880</v>
      </c>
      <c r="D5" s="9" t="s">
        <v>69</v>
      </c>
      <c r="E5" s="11" t="s">
        <v>145</v>
      </c>
      <c r="F5" s="9" t="s">
        <v>72</v>
      </c>
      <c r="G5" s="9" t="s">
        <v>264</v>
      </c>
      <c r="H5" s="2">
        <v>4650</v>
      </c>
      <c r="I5" s="9" t="s">
        <v>66</v>
      </c>
      <c r="J5" s="9" t="s">
        <v>265</v>
      </c>
    </row>
    <row r="6" spans="1:10" ht="17.45" customHeight="1" x14ac:dyDescent="0.2">
      <c r="A6" s="9" t="s">
        <v>74</v>
      </c>
      <c r="B6" s="9" t="s">
        <v>147</v>
      </c>
      <c r="C6" s="10">
        <f>DATE(2022,11,30)</f>
        <v>44895</v>
      </c>
      <c r="D6" s="9" t="s">
        <v>266</v>
      </c>
      <c r="E6" s="11" t="s">
        <v>146</v>
      </c>
      <c r="F6" s="9" t="s">
        <v>104</v>
      </c>
      <c r="G6" s="9" t="s">
        <v>267</v>
      </c>
      <c r="H6" s="2">
        <v>4017.36</v>
      </c>
      <c r="I6" s="9" t="s">
        <v>73</v>
      </c>
      <c r="J6" s="9" t="s">
        <v>268</v>
      </c>
    </row>
    <row r="7" spans="1:10" ht="17.45" customHeight="1" x14ac:dyDescent="0.2">
      <c r="A7" s="9" t="s">
        <v>74</v>
      </c>
      <c r="B7" s="9" t="s">
        <v>147</v>
      </c>
      <c r="C7" s="10">
        <f>DATE(2022,11,1)</f>
        <v>44866</v>
      </c>
      <c r="D7" s="9" t="s">
        <v>69</v>
      </c>
      <c r="E7" s="11" t="s">
        <v>145</v>
      </c>
      <c r="F7" s="9" t="s">
        <v>72</v>
      </c>
      <c r="G7" s="9" t="s">
        <v>269</v>
      </c>
      <c r="H7" s="2">
        <v>3100</v>
      </c>
      <c r="I7" s="9" t="s">
        <v>66</v>
      </c>
      <c r="J7" s="9" t="s">
        <v>270</v>
      </c>
    </row>
    <row r="8" spans="1:10" ht="17.45" customHeight="1" x14ac:dyDescent="0.2">
      <c r="A8" s="9" t="s">
        <v>74</v>
      </c>
      <c r="B8" s="9" t="s">
        <v>147</v>
      </c>
      <c r="C8" s="10">
        <f>DATE(2022,11,15)</f>
        <v>44880</v>
      </c>
      <c r="D8" s="9" t="s">
        <v>8</v>
      </c>
      <c r="E8" s="11" t="s">
        <v>143</v>
      </c>
      <c r="F8" s="9" t="s">
        <v>271</v>
      </c>
      <c r="G8" s="9" t="s">
        <v>272</v>
      </c>
      <c r="H8" s="2">
        <v>2610</v>
      </c>
      <c r="I8" s="9" t="s">
        <v>7</v>
      </c>
      <c r="J8" s="9" t="s">
        <v>273</v>
      </c>
    </row>
    <row r="9" spans="1:10" ht="17.45" customHeight="1" x14ac:dyDescent="0.2">
      <c r="A9" s="9" t="s">
        <v>74</v>
      </c>
      <c r="B9" s="9" t="s">
        <v>147</v>
      </c>
      <c r="C9" s="10">
        <f>DATE(2022,11,30)</f>
        <v>44895</v>
      </c>
      <c r="D9" s="9" t="s">
        <v>8</v>
      </c>
      <c r="E9" s="11" t="s">
        <v>143</v>
      </c>
      <c r="F9" s="9" t="s">
        <v>271</v>
      </c>
      <c r="G9" s="9" t="s">
        <v>274</v>
      </c>
      <c r="H9" s="2">
        <v>2610</v>
      </c>
      <c r="I9" s="9" t="s">
        <v>7</v>
      </c>
      <c r="J9" s="9" t="s">
        <v>275</v>
      </c>
    </row>
    <row r="10" spans="1:10" ht="17.45" customHeight="1" x14ac:dyDescent="0.2">
      <c r="A10" s="9" t="s">
        <v>74</v>
      </c>
      <c r="B10" s="9" t="s">
        <v>147</v>
      </c>
      <c r="C10" s="10">
        <f>DATE(2022,11,30)</f>
        <v>44895</v>
      </c>
      <c r="D10" s="9" t="s">
        <v>8</v>
      </c>
      <c r="E10" s="11" t="s">
        <v>143</v>
      </c>
      <c r="F10" s="9" t="s">
        <v>271</v>
      </c>
      <c r="G10" s="9" t="s">
        <v>276</v>
      </c>
      <c r="H10" s="2">
        <v>2349</v>
      </c>
      <c r="I10" s="9" t="s">
        <v>7</v>
      </c>
      <c r="J10" s="9" t="s">
        <v>277</v>
      </c>
    </row>
    <row r="11" spans="1:10" ht="17.45" customHeight="1" x14ac:dyDescent="0.2">
      <c r="A11" s="9" t="s">
        <v>74</v>
      </c>
      <c r="B11" s="9" t="s">
        <v>147</v>
      </c>
      <c r="C11" s="10">
        <f>DATE(2022,11,15)</f>
        <v>44880</v>
      </c>
      <c r="D11" s="9" t="s">
        <v>8</v>
      </c>
      <c r="E11" s="11" t="s">
        <v>143</v>
      </c>
      <c r="F11" s="9" t="s">
        <v>271</v>
      </c>
      <c r="G11" s="9" t="s">
        <v>272</v>
      </c>
      <c r="H11" s="2">
        <v>2088</v>
      </c>
      <c r="I11" s="9" t="s">
        <v>7</v>
      </c>
      <c r="J11" s="9" t="s">
        <v>273</v>
      </c>
    </row>
    <row r="12" spans="1:10" ht="17.45" customHeight="1" x14ac:dyDescent="0.2">
      <c r="A12" s="9" t="s">
        <v>74</v>
      </c>
      <c r="B12" s="9" t="s">
        <v>147</v>
      </c>
      <c r="C12" s="10">
        <f>DATE(2022,11,30)</f>
        <v>44895</v>
      </c>
      <c r="D12" s="9" t="s">
        <v>46</v>
      </c>
      <c r="E12" s="11" t="s">
        <v>143</v>
      </c>
      <c r="F12" s="9" t="s">
        <v>271</v>
      </c>
      <c r="G12" s="9" t="s">
        <v>278</v>
      </c>
      <c r="H12" s="2">
        <v>1875</v>
      </c>
      <c r="I12" s="9" t="s">
        <v>7</v>
      </c>
      <c r="J12" s="9" t="s">
        <v>279</v>
      </c>
    </row>
  </sheetData>
  <autoFilter ref="C1:J12" xr:uid="{00000000-0001-0000-0000-000000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5CBE-1AF4-49D2-B948-35593B8BD1D1}">
  <dimension ref="A1:J22"/>
  <sheetViews>
    <sheetView workbookViewId="0">
      <selection activeCell="E8" sqref="E8"/>
    </sheetView>
  </sheetViews>
  <sheetFormatPr defaultRowHeight="12" x14ac:dyDescent="0.2"/>
  <cols>
    <col min="1" max="2" width="9.33203125" style="9"/>
    <col min="3" max="3" width="14.6640625" style="10" customWidth="1"/>
    <col min="4" max="4" width="49.5" style="9" bestFit="1" customWidth="1"/>
    <col min="5" max="5" width="44.1640625" style="9" bestFit="1" customWidth="1"/>
    <col min="6" max="6" width="62.5" style="9" bestFit="1" customWidth="1"/>
    <col min="7" max="7" width="33.5" style="9" bestFit="1" customWidth="1"/>
    <col min="8" max="8" width="23" style="2" customWidth="1"/>
    <col min="9" max="9" width="15.1640625" style="9" customWidth="1"/>
    <col min="10" max="10" width="33.5" style="9" bestFit="1" customWidth="1"/>
    <col min="11" max="16384" width="9.33203125" style="9"/>
  </cols>
  <sheetData>
    <row r="1" spans="1:10" s="8" customFormat="1" ht="17.45" customHeight="1" x14ac:dyDescent="0.2">
      <c r="A1" s="8" t="s">
        <v>151</v>
      </c>
      <c r="B1" s="8" t="s">
        <v>149</v>
      </c>
      <c r="C1" s="8" t="s">
        <v>0</v>
      </c>
      <c r="D1" s="8" t="s">
        <v>1</v>
      </c>
      <c r="E1" s="8" t="s">
        <v>139</v>
      </c>
      <c r="F1" s="8" t="s">
        <v>141</v>
      </c>
      <c r="G1" s="8" t="s">
        <v>2</v>
      </c>
      <c r="H1" s="4" t="s">
        <v>219</v>
      </c>
      <c r="I1" s="8" t="s">
        <v>3</v>
      </c>
      <c r="J1" s="8" t="s">
        <v>5</v>
      </c>
    </row>
    <row r="2" spans="1:10" ht="17.45" customHeight="1" x14ac:dyDescent="0.2">
      <c r="A2" s="9" t="s">
        <v>74</v>
      </c>
      <c r="B2" s="9" t="s">
        <v>147</v>
      </c>
      <c r="C2" s="10">
        <f t="shared" ref="C2:C8" si="0">DATE(2022,12,19)</f>
        <v>44914</v>
      </c>
      <c r="D2" s="9" t="s">
        <v>280</v>
      </c>
      <c r="E2" s="11" t="s">
        <v>144</v>
      </c>
      <c r="F2" s="9" t="s">
        <v>281</v>
      </c>
      <c r="G2" s="9" t="s">
        <v>282</v>
      </c>
      <c r="H2" s="2">
        <v>8131.76</v>
      </c>
      <c r="I2" s="9" t="s">
        <v>59</v>
      </c>
      <c r="J2" s="9" t="s">
        <v>283</v>
      </c>
    </row>
    <row r="3" spans="1:10" ht="17.45" customHeight="1" x14ac:dyDescent="0.2">
      <c r="A3" s="9" t="s">
        <v>74</v>
      </c>
      <c r="B3" s="9" t="s">
        <v>147</v>
      </c>
      <c r="C3" s="10">
        <f t="shared" si="0"/>
        <v>44914</v>
      </c>
      <c r="D3" s="9" t="s">
        <v>280</v>
      </c>
      <c r="E3" s="11" t="s">
        <v>144</v>
      </c>
      <c r="F3" s="9" t="s">
        <v>281</v>
      </c>
      <c r="G3" s="9" t="s">
        <v>284</v>
      </c>
      <c r="H3" s="2">
        <v>8107.32</v>
      </c>
      <c r="I3" s="9" t="s">
        <v>59</v>
      </c>
      <c r="J3" s="9" t="s">
        <v>285</v>
      </c>
    </row>
    <row r="4" spans="1:10" ht="17.45" customHeight="1" x14ac:dyDescent="0.2">
      <c r="A4" s="9" t="s">
        <v>74</v>
      </c>
      <c r="B4" s="9" t="s">
        <v>147</v>
      </c>
      <c r="C4" s="10">
        <f t="shared" si="0"/>
        <v>44914</v>
      </c>
      <c r="D4" s="9" t="s">
        <v>280</v>
      </c>
      <c r="E4" s="11" t="s">
        <v>144</v>
      </c>
      <c r="F4" s="9" t="s">
        <v>281</v>
      </c>
      <c r="G4" s="9" t="s">
        <v>286</v>
      </c>
      <c r="H4" s="2">
        <v>7919.15</v>
      </c>
      <c r="I4" s="9" t="s">
        <v>59</v>
      </c>
      <c r="J4" s="9" t="s">
        <v>287</v>
      </c>
    </row>
    <row r="5" spans="1:10" ht="17.45" customHeight="1" x14ac:dyDescent="0.2">
      <c r="A5" s="9" t="s">
        <v>74</v>
      </c>
      <c r="B5" s="9" t="s">
        <v>147</v>
      </c>
      <c r="C5" s="10">
        <f t="shared" si="0"/>
        <v>44914</v>
      </c>
      <c r="D5" s="9" t="s">
        <v>280</v>
      </c>
      <c r="E5" s="11" t="s">
        <v>144</v>
      </c>
      <c r="F5" s="9" t="s">
        <v>281</v>
      </c>
      <c r="G5" s="9" t="s">
        <v>288</v>
      </c>
      <c r="H5" s="2">
        <v>7919.15</v>
      </c>
      <c r="I5" s="9" t="s">
        <v>59</v>
      </c>
      <c r="J5" s="9" t="s">
        <v>289</v>
      </c>
    </row>
    <row r="6" spans="1:10" ht="17.45" customHeight="1" x14ac:dyDescent="0.2">
      <c r="A6" s="9" t="s">
        <v>74</v>
      </c>
      <c r="B6" s="9" t="s">
        <v>147</v>
      </c>
      <c r="C6" s="10">
        <f t="shared" si="0"/>
        <v>44914</v>
      </c>
      <c r="D6" s="9" t="s">
        <v>280</v>
      </c>
      <c r="E6" s="11" t="s">
        <v>144</v>
      </c>
      <c r="F6" s="9" t="s">
        <v>281</v>
      </c>
      <c r="G6" s="9" t="s">
        <v>290</v>
      </c>
      <c r="H6" s="2">
        <v>7919.15</v>
      </c>
      <c r="I6" s="9" t="s">
        <v>59</v>
      </c>
      <c r="J6" s="9" t="s">
        <v>291</v>
      </c>
    </row>
    <row r="7" spans="1:10" ht="17.45" customHeight="1" x14ac:dyDescent="0.2">
      <c r="A7" s="9" t="s">
        <v>74</v>
      </c>
      <c r="B7" s="9" t="s">
        <v>147</v>
      </c>
      <c r="C7" s="10">
        <f t="shared" si="0"/>
        <v>44914</v>
      </c>
      <c r="D7" s="9" t="s">
        <v>280</v>
      </c>
      <c r="E7" s="11" t="s">
        <v>144</v>
      </c>
      <c r="F7" s="9" t="s">
        <v>281</v>
      </c>
      <c r="G7" s="9" t="s">
        <v>292</v>
      </c>
      <c r="H7" s="2">
        <v>7859.72</v>
      </c>
      <c r="I7" s="9" t="s">
        <v>59</v>
      </c>
      <c r="J7" s="9" t="s">
        <v>293</v>
      </c>
    </row>
    <row r="8" spans="1:10" ht="17.45" customHeight="1" x14ac:dyDescent="0.2">
      <c r="A8" s="9" t="s">
        <v>74</v>
      </c>
      <c r="B8" s="9" t="s">
        <v>147</v>
      </c>
      <c r="C8" s="10">
        <f t="shared" si="0"/>
        <v>44914</v>
      </c>
      <c r="D8" s="9" t="s">
        <v>280</v>
      </c>
      <c r="E8" s="11" t="s">
        <v>144</v>
      </c>
      <c r="F8" s="9" t="s">
        <v>281</v>
      </c>
      <c r="G8" s="9" t="s">
        <v>294</v>
      </c>
      <c r="H8" s="2">
        <v>7764.46</v>
      </c>
      <c r="I8" s="9" t="s">
        <v>59</v>
      </c>
      <c r="J8" s="9" t="s">
        <v>295</v>
      </c>
    </row>
    <row r="9" spans="1:10" ht="17.45" customHeight="1" x14ac:dyDescent="0.2">
      <c r="A9" s="9" t="s">
        <v>74</v>
      </c>
      <c r="B9" s="9" t="s">
        <v>147</v>
      </c>
      <c r="C9" s="10">
        <f>DATE(2022,12,13)</f>
        <v>44908</v>
      </c>
      <c r="D9" s="9" t="s">
        <v>68</v>
      </c>
      <c r="E9" s="11" t="s">
        <v>145</v>
      </c>
      <c r="F9" s="9" t="s">
        <v>38</v>
      </c>
      <c r="G9" s="9" t="s">
        <v>296</v>
      </c>
      <c r="H9" s="2">
        <v>5049.8999999999996</v>
      </c>
      <c r="I9" s="9" t="s">
        <v>66</v>
      </c>
      <c r="J9" s="9" t="s">
        <v>297</v>
      </c>
    </row>
    <row r="10" spans="1:10" ht="17.45" customHeight="1" x14ac:dyDescent="0.2">
      <c r="A10" s="9" t="s">
        <v>74</v>
      </c>
      <c r="B10" s="9" t="s">
        <v>147</v>
      </c>
      <c r="C10" s="10">
        <f>DATE(2022,12,13)</f>
        <v>44908</v>
      </c>
      <c r="D10" s="9" t="s">
        <v>258</v>
      </c>
      <c r="E10" s="11" t="s">
        <v>146</v>
      </c>
      <c r="F10" s="9" t="s">
        <v>38</v>
      </c>
      <c r="G10" s="9" t="s">
        <v>296</v>
      </c>
      <c r="H10" s="2">
        <v>4205.68</v>
      </c>
      <c r="I10" s="9" t="s">
        <v>73</v>
      </c>
      <c r="J10" s="9" t="s">
        <v>297</v>
      </c>
    </row>
    <row r="11" spans="1:10" ht="17.45" customHeight="1" x14ac:dyDescent="0.2">
      <c r="A11" s="9" t="s">
        <v>74</v>
      </c>
      <c r="B11" s="9" t="s">
        <v>147</v>
      </c>
      <c r="C11" s="10">
        <f>DATE(2022,12,6)</f>
        <v>44901</v>
      </c>
      <c r="D11" s="9" t="s">
        <v>298</v>
      </c>
      <c r="E11" s="11" t="s">
        <v>146</v>
      </c>
      <c r="F11" s="9" t="s">
        <v>299</v>
      </c>
      <c r="G11" s="9" t="s">
        <v>300</v>
      </c>
      <c r="H11" s="2">
        <v>3290</v>
      </c>
      <c r="I11" s="9" t="s">
        <v>73</v>
      </c>
      <c r="J11" s="9" t="s">
        <v>301</v>
      </c>
    </row>
    <row r="12" spans="1:10" ht="17.45" customHeight="1" x14ac:dyDescent="0.2">
      <c r="A12" s="9" t="s">
        <v>74</v>
      </c>
      <c r="B12" s="9" t="s">
        <v>147</v>
      </c>
      <c r="C12" s="10">
        <f>DATE(2022,12,11)</f>
        <v>44906</v>
      </c>
      <c r="D12" s="9" t="s">
        <v>298</v>
      </c>
      <c r="E12" s="11" t="s">
        <v>146</v>
      </c>
      <c r="F12" s="9" t="s">
        <v>302</v>
      </c>
      <c r="G12" s="9" t="s">
        <v>300</v>
      </c>
      <c r="H12" s="2">
        <v>3290</v>
      </c>
      <c r="I12" s="9" t="s">
        <v>73</v>
      </c>
      <c r="J12" s="9" t="s">
        <v>303</v>
      </c>
    </row>
    <row r="13" spans="1:10" ht="17.45" customHeight="1" x14ac:dyDescent="0.2">
      <c r="A13" s="9" t="s">
        <v>74</v>
      </c>
      <c r="B13" s="9" t="s">
        <v>147</v>
      </c>
      <c r="C13" s="10">
        <f>DATE(2022,12,19)</f>
        <v>44914</v>
      </c>
      <c r="D13" s="9" t="s">
        <v>298</v>
      </c>
      <c r="E13" s="11" t="s">
        <v>146</v>
      </c>
      <c r="F13" s="9" t="s">
        <v>304</v>
      </c>
      <c r="G13" s="9" t="s">
        <v>300</v>
      </c>
      <c r="H13" s="2">
        <v>3290</v>
      </c>
      <c r="I13" s="9" t="s">
        <v>73</v>
      </c>
      <c r="J13" s="9" t="s">
        <v>305</v>
      </c>
    </row>
    <row r="14" spans="1:10" ht="17.45" customHeight="1" x14ac:dyDescent="0.2">
      <c r="A14" s="9" t="s">
        <v>74</v>
      </c>
      <c r="B14" s="9" t="s">
        <v>147</v>
      </c>
      <c r="C14" s="10">
        <f>DATE(2022,12,6)</f>
        <v>44901</v>
      </c>
      <c r="D14" s="9" t="s">
        <v>8</v>
      </c>
      <c r="E14" s="11" t="s">
        <v>143</v>
      </c>
      <c r="F14" s="9" t="s">
        <v>271</v>
      </c>
      <c r="G14" s="9" t="s">
        <v>306</v>
      </c>
      <c r="H14" s="2">
        <v>2610</v>
      </c>
      <c r="I14" s="9" t="s">
        <v>7</v>
      </c>
      <c r="J14" s="9" t="s">
        <v>307</v>
      </c>
    </row>
    <row r="15" spans="1:10" ht="17.45" customHeight="1" x14ac:dyDescent="0.2">
      <c r="A15" s="9" t="s">
        <v>74</v>
      </c>
      <c r="B15" s="9" t="s">
        <v>147</v>
      </c>
      <c r="C15" s="10">
        <f>DATE(2022,12,13)</f>
        <v>44908</v>
      </c>
      <c r="D15" s="9" t="s">
        <v>8</v>
      </c>
      <c r="E15" s="11" t="s">
        <v>143</v>
      </c>
      <c r="F15" s="9" t="s">
        <v>271</v>
      </c>
      <c r="G15" s="9" t="s">
        <v>308</v>
      </c>
      <c r="H15" s="2">
        <v>2610</v>
      </c>
      <c r="I15" s="9" t="s">
        <v>7</v>
      </c>
      <c r="J15" s="9" t="s">
        <v>309</v>
      </c>
    </row>
    <row r="16" spans="1:10" ht="17.45" customHeight="1" x14ac:dyDescent="0.2">
      <c r="A16" s="9" t="s">
        <v>74</v>
      </c>
      <c r="B16" s="9" t="s">
        <v>147</v>
      </c>
      <c r="C16" s="10">
        <f>DATE(2022,12,20)</f>
        <v>44915</v>
      </c>
      <c r="D16" s="9" t="s">
        <v>8</v>
      </c>
      <c r="E16" s="11" t="s">
        <v>143</v>
      </c>
      <c r="F16" s="9" t="s">
        <v>271</v>
      </c>
      <c r="G16" s="9" t="s">
        <v>310</v>
      </c>
      <c r="H16" s="2">
        <v>2610</v>
      </c>
      <c r="I16" s="9" t="s">
        <v>7</v>
      </c>
      <c r="J16" s="9" t="s">
        <v>311</v>
      </c>
    </row>
    <row r="17" spans="1:10" ht="17.45" customHeight="1" x14ac:dyDescent="0.2">
      <c r="A17" s="9" t="s">
        <v>74</v>
      </c>
      <c r="B17" s="9" t="s">
        <v>147</v>
      </c>
      <c r="C17" s="10">
        <f>DATE(2022,12,13)</f>
        <v>44908</v>
      </c>
      <c r="D17" s="9" t="s">
        <v>69</v>
      </c>
      <c r="E17" s="11" t="s">
        <v>145</v>
      </c>
      <c r="F17" s="9" t="s">
        <v>72</v>
      </c>
      <c r="G17" s="9" t="s">
        <v>312</v>
      </c>
      <c r="H17" s="2">
        <v>2000</v>
      </c>
      <c r="I17" s="9" t="s">
        <v>66</v>
      </c>
      <c r="J17" s="9" t="s">
        <v>313</v>
      </c>
    </row>
    <row r="18" spans="1:10" ht="17.45" customHeight="1" x14ac:dyDescent="0.2">
      <c r="A18" s="9" t="s">
        <v>74</v>
      </c>
      <c r="B18" s="9" t="s">
        <v>147</v>
      </c>
      <c r="C18" s="10">
        <f>DATE(2022,12,20)</f>
        <v>44915</v>
      </c>
      <c r="D18" s="9" t="s">
        <v>46</v>
      </c>
      <c r="E18" s="11" t="s">
        <v>143</v>
      </c>
      <c r="F18" s="9" t="s">
        <v>314</v>
      </c>
      <c r="G18" s="9" t="s">
        <v>315</v>
      </c>
      <c r="H18" s="2">
        <v>1320</v>
      </c>
      <c r="I18" s="9" t="s">
        <v>7</v>
      </c>
      <c r="J18" s="9" t="s">
        <v>316</v>
      </c>
    </row>
    <row r="19" spans="1:10" ht="17.45" customHeight="1" x14ac:dyDescent="0.2">
      <c r="A19" s="9" t="s">
        <v>74</v>
      </c>
      <c r="B19" s="9" t="s">
        <v>147</v>
      </c>
      <c r="C19" s="10">
        <f>DATE(2022,12,19)</f>
        <v>44914</v>
      </c>
      <c r="D19" s="9" t="s">
        <v>280</v>
      </c>
      <c r="E19" s="11" t="s">
        <v>144</v>
      </c>
      <c r="F19" s="9" t="s">
        <v>281</v>
      </c>
      <c r="G19" s="9" t="s">
        <v>317</v>
      </c>
      <c r="H19" s="2">
        <v>1240.98</v>
      </c>
      <c r="I19" s="9" t="s">
        <v>59</v>
      </c>
      <c r="J19" s="9" t="s">
        <v>318</v>
      </c>
    </row>
    <row r="20" spans="1:10" ht="17.45" customHeight="1" x14ac:dyDescent="0.2">
      <c r="A20" s="9" t="s">
        <v>74</v>
      </c>
      <c r="B20" s="9" t="s">
        <v>147</v>
      </c>
      <c r="C20" s="10">
        <f>DATE(2022,12,20)</f>
        <v>44915</v>
      </c>
      <c r="D20" s="9" t="s">
        <v>90</v>
      </c>
      <c r="E20" s="11" t="s">
        <v>146</v>
      </c>
      <c r="F20" s="9" t="s">
        <v>99</v>
      </c>
      <c r="G20" s="9" t="s">
        <v>319</v>
      </c>
      <c r="H20" s="2">
        <v>1057.2</v>
      </c>
      <c r="I20" s="9" t="s">
        <v>73</v>
      </c>
      <c r="J20" s="9" t="s">
        <v>320</v>
      </c>
    </row>
    <row r="21" spans="1:10" ht="17.45" customHeight="1" x14ac:dyDescent="0.2">
      <c r="A21" s="9" t="s">
        <v>74</v>
      </c>
      <c r="B21" s="9" t="s">
        <v>147</v>
      </c>
      <c r="C21" s="10">
        <f>DATE(2022,12,6)</f>
        <v>44901</v>
      </c>
      <c r="D21" s="9" t="s">
        <v>321</v>
      </c>
      <c r="E21" s="11" t="s">
        <v>143</v>
      </c>
      <c r="F21" s="9" t="s">
        <v>322</v>
      </c>
      <c r="G21" s="9" t="s">
        <v>323</v>
      </c>
      <c r="H21" s="2">
        <v>1040.1099999999999</v>
      </c>
      <c r="I21" s="9" t="s">
        <v>7</v>
      </c>
      <c r="J21" s="9" t="s">
        <v>324</v>
      </c>
    </row>
    <row r="22" spans="1:10" ht="17.45" customHeight="1" x14ac:dyDescent="0.2">
      <c r="A22" s="9" t="s">
        <v>74</v>
      </c>
      <c r="B22" s="9" t="s">
        <v>147</v>
      </c>
      <c r="C22" s="10">
        <f>DATE(2022,12,20)</f>
        <v>44915</v>
      </c>
      <c r="D22" s="9" t="s">
        <v>208</v>
      </c>
      <c r="E22" s="11" t="s">
        <v>146</v>
      </c>
      <c r="F22" s="9" t="s">
        <v>82</v>
      </c>
      <c r="G22" s="9" t="s">
        <v>325</v>
      </c>
      <c r="H22" s="2">
        <v>1032.04</v>
      </c>
      <c r="I22" s="9" t="s">
        <v>73</v>
      </c>
      <c r="J22" s="9" t="s">
        <v>326</v>
      </c>
    </row>
  </sheetData>
  <autoFilter ref="C1:J22" xr:uid="{00000000-0001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- Select Type -" ma:contentTypeID="0x01010070FA452D68FE2C4C857151ED38B1EED91E002C69A7140A00C940AADD0359F6E04EDB" ma:contentTypeVersion="57" ma:contentTypeDescription="Create a new document." ma:contentTypeScope="" ma:versionID="477242245f16ae74a3e2e23144d7373c">
  <xsd:schema xmlns:xsd="http://www.w3.org/2001/XMLSchema" xmlns:xs="http://www.w3.org/2001/XMLSchema" xmlns:p="http://schemas.microsoft.com/office/2006/metadata/properties" xmlns:ns1="http://schemas.microsoft.com/sharepoint/v3" xmlns:ns2="87c87ba5-d07f-475d-88c9-dd8ce55494ce" xmlns:ns3="da565c07-dda8-49d0-af77-97162e211c3a" xmlns:ns4="7741c485-a31b-4bd1-a668-5d29f650d84d" targetNamespace="http://schemas.microsoft.com/office/2006/metadata/properties" ma:root="true" ma:fieldsID="b2b8b959f24c7bb331872b2769c0d865" ns1:_="" ns2:_="" ns3:_="" ns4:_="">
    <xsd:import namespace="http://schemas.microsoft.com/sharepoint/v3"/>
    <xsd:import namespace="87c87ba5-d07f-475d-88c9-dd8ce55494ce"/>
    <xsd:import namespace="da565c07-dda8-49d0-af77-97162e211c3a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Retention_x0020_Date" minOccurs="0"/>
                <xsd:element ref="ns2:Review_x0020_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FastMetadata" minOccurs="0"/>
                <xsd:element ref="ns1:URL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87ba5-d07f-475d-88c9-dd8ce55494ce" elementFormDefault="qualified">
    <xsd:import namespace="http://schemas.microsoft.com/office/2006/documentManagement/types"/>
    <xsd:import namespace="http://schemas.microsoft.com/office/infopath/2007/PartnerControls"/>
    <xsd:element name="Retention_x0020_Date" ma:index="8" nillable="true" ma:displayName="Retention Date" ma:format="DateOnly" ma:indexed="true" ma:internalName="Retention_x0020_Date" ma:readOnly="false">
      <xsd:simpleType>
        <xsd:restriction base="dms:DateTime"/>
      </xsd:simpleType>
    </xsd:element>
    <xsd:element name="Review_x0020_Date" ma:index="9" nillable="true" ma:displayName="Review Date" ma:format="DateOnly" ma:indexed="true" ma:internalName="Review_x0020_Date" ma:readOnly="false">
      <xsd:simpleType>
        <xsd:restriction base="dms:DateTim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87c87ba5-d07f-475d-88c9-dd8ce55494ce" xsi:nil="true"/>
    <TaxCatchAll xmlns="da565c07-dda8-49d0-af77-97162e211c3a" xsi:nil="true"/>
    <URL xmlns="http://schemas.microsoft.com/sharepoint/v3">
      <Url xsi:nil="true"/>
      <Description xsi:nil="true"/>
    </URL>
    <Retention_x0020_Date xmlns="87c87ba5-d07f-475d-88c9-dd8ce55494ce" xsi:nil="true"/>
    <lcf76f155ced4ddcb4097134ff3c332f xmlns="87c87ba5-d07f-475d-88c9-dd8ce55494ce">
      <Terms xmlns="http://schemas.microsoft.com/office/infopath/2007/PartnerControls"/>
    </lcf76f155ced4ddcb4097134ff3c332f>
    <_dlc_DocId xmlns="da565c07-dda8-49d0-af77-97162e211c3a">AD75TJCKWPSD-255675493-36955</_dlc_DocId>
    <_dlc_DocIdUrl xmlns="da565c07-dda8-49d0-af77-97162e211c3a">
      <Url>https://htagovuk.sharepoint.com/sites/edrms/groups/_layouts/15/DocIdRedir.aspx?ID=AD75TJCKWPSD-255675493-36955</Url>
      <Description>AD75TJCKWPSD-255675493-36955</Description>
    </_dlc_DocIdUrl>
  </documentManagement>
</p:properties>
</file>

<file path=customXml/itemProps1.xml><?xml version="1.0" encoding="utf-8"?>
<ds:datastoreItem xmlns:ds="http://schemas.openxmlformats.org/officeDocument/2006/customXml" ds:itemID="{2EC28165-A834-4547-A3E7-96AFED58D9B0}"/>
</file>

<file path=customXml/itemProps2.xml><?xml version="1.0" encoding="utf-8"?>
<ds:datastoreItem xmlns:ds="http://schemas.openxmlformats.org/officeDocument/2006/customXml" ds:itemID="{64D3B3E5-017E-47D7-B7E4-2D15B3EA268E}"/>
</file>

<file path=customXml/itemProps3.xml><?xml version="1.0" encoding="utf-8"?>
<ds:datastoreItem xmlns:ds="http://schemas.openxmlformats.org/officeDocument/2006/customXml" ds:itemID="{1DA3174B-80B2-465D-A43C-3C2E059E5F9E}"/>
</file>

<file path=customXml/itemProps4.xml><?xml version="1.0" encoding="utf-8"?>
<ds:datastoreItem xmlns:ds="http://schemas.openxmlformats.org/officeDocument/2006/customXml" ds:itemID="{52904A12-A9C5-4912-B8D3-D0D634DEC2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April-22</vt:lpstr>
      <vt:lpstr>May-22</vt:lpstr>
      <vt:lpstr>June-22</vt:lpstr>
      <vt:lpstr>July -22</vt:lpstr>
      <vt:lpstr>August-22</vt:lpstr>
      <vt:lpstr>Sept-22</vt:lpstr>
      <vt:lpstr>Oct-22</vt:lpstr>
      <vt:lpstr>Nov-22</vt:lpstr>
      <vt:lpstr>Dec-22</vt:lpstr>
      <vt:lpstr>Jan-23</vt:lpstr>
      <vt:lpstr>Feb-23</vt:lpstr>
      <vt:lpstr>Mar-23</vt:lpstr>
      <vt:lpstr>'May-22'!_FilterDatabase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Fookes</dc:creator>
  <cp:lastModifiedBy>Nicola Fookes</cp:lastModifiedBy>
  <dcterms:created xsi:type="dcterms:W3CDTF">2022-07-15T22:56:07Z</dcterms:created>
  <dcterms:modified xsi:type="dcterms:W3CDTF">2023-04-21T13:13:01Z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0x01010070FA452D68FE2C4C857151ED38B1EED91E002C69A7140A00C940AADD0359F6E04EDB</vt:lpwstr>
  </property>
  <property fmtid="{D5CDD505-2E9C-101B-9397-08002B2CF9AE}" pid="3" name="_dlc_DocIdItemGuid">
    <vt:lpwstr>6b693b77-f310-4819-8032-f7b426a97544</vt:lpwstr>
  </property>
</Properties>
</file>