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Transparency/Transparency 2021-22/"/>
    </mc:Choice>
  </mc:AlternateContent>
  <xr:revisionPtr revIDLastSave="0" documentId="8_{BD8AA9B5-FF5E-4836-BB2C-C343D2960002}" xr6:coauthVersionLast="47" xr6:coauthVersionMax="47" xr10:uidLastSave="{00000000-0000-0000-0000-000000000000}"/>
  <bookViews>
    <workbookView xWindow="-2955" yWindow="8002" windowWidth="22695" windowHeight="14595" activeTab="11" xr2:uid="{00000000-000D-0000-FFFF-FFFF00000000}"/>
  </bookViews>
  <sheets>
    <sheet name="Apr-21" sheetId="1" r:id="rId1"/>
    <sheet name="May-21" sheetId="2" r:id="rId2"/>
    <sheet name="June-21" sheetId="3" r:id="rId3"/>
    <sheet name="Jul-21" sheetId="4" r:id="rId4"/>
    <sheet name="Aug-21" sheetId="5" r:id="rId5"/>
    <sheet name="Sept-21" sheetId="6" r:id="rId6"/>
    <sheet name="Oct-21" sheetId="7" r:id="rId7"/>
    <sheet name="Nov-21" sheetId="8" r:id="rId8"/>
    <sheet name="Dec-21" sheetId="9" r:id="rId9"/>
    <sheet name="Jan-22" sheetId="10" r:id="rId10"/>
    <sheet name="Feb-22" sheetId="11" r:id="rId11"/>
    <sheet name="Mar-22" sheetId="12" r:id="rId12"/>
  </sheets>
  <definedNames>
    <definedName name="_xlnm._FilterDatabase" localSheetId="0" hidden="1">'Apr-21'!$C$3:$J$17</definedName>
    <definedName name="_xlnm._FilterDatabase" localSheetId="2" hidden="1">'June-21'!$C$3:$J$13</definedName>
    <definedName name="_xlnm._FilterDatabase" localSheetId="1" hidden="1">'May-21'!$C$3:$J$23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2" l="1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9" i="9" l="1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2" i="7"/>
  <c r="C11" i="7"/>
  <c r="C10" i="7"/>
  <c r="C9" i="7"/>
  <c r="C8" i="7"/>
  <c r="C7" i="7"/>
  <c r="C6" i="7"/>
  <c r="C5" i="7"/>
  <c r="C4" i="7"/>
  <c r="C3" i="7"/>
  <c r="C23" i="6" l="1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3" i="4"/>
  <c r="C13" i="3"/>
  <c r="C12" i="3"/>
  <c r="C11" i="3"/>
  <c r="C10" i="3"/>
  <c r="C9" i="3"/>
  <c r="C8" i="3"/>
  <c r="C7" i="3"/>
  <c r="C6" i="3"/>
  <c r="C5" i="3"/>
  <c r="C4" i="3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<sst xmlns="http://schemas.openxmlformats.org/spreadsheetml/2006/main" count="2242" uniqueCount="475">
  <si>
    <t>TRX Date</t>
  </si>
  <si>
    <t>Reference</t>
  </si>
  <si>
    <t>Department</t>
  </si>
  <si>
    <t>CEOF</t>
  </si>
  <si>
    <t>Field Fisher</t>
  </si>
  <si>
    <t>Robertson Bell Limited</t>
  </si>
  <si>
    <t>PSCD</t>
  </si>
  <si>
    <t>Projects-website</t>
  </si>
  <si>
    <t>Big Blue Door</t>
  </si>
  <si>
    <t>REGS</t>
  </si>
  <si>
    <t>RESO</t>
  </si>
  <si>
    <t>IT Support - Resources</t>
  </si>
  <si>
    <t>BC Computing Ltd</t>
  </si>
  <si>
    <t>Development &amp; Consultancy - Resources</t>
  </si>
  <si>
    <t>Legal Costs</t>
  </si>
  <si>
    <t>Blake Morgan LLP</t>
  </si>
  <si>
    <t>Prepayments</t>
  </si>
  <si>
    <t>Meltwater (UK) Ltd</t>
  </si>
  <si>
    <t>Amount</t>
  </si>
  <si>
    <t>Human Tissue Authority</t>
  </si>
  <si>
    <t xml:space="preserve">Transactions for spend over £1000 </t>
  </si>
  <si>
    <t>Depart-ment Family</t>
  </si>
  <si>
    <t>Entity</t>
  </si>
  <si>
    <t>Expense Description</t>
  </si>
  <si>
    <t>Expense Area</t>
  </si>
  <si>
    <t>Supplier</t>
  </si>
  <si>
    <t>TRX Source</t>
  </si>
  <si>
    <t>DHSC</t>
  </si>
  <si>
    <t>HTA</t>
  </si>
  <si>
    <t>Resources Directorate</t>
  </si>
  <si>
    <t>Sharpoint migration</t>
  </si>
  <si>
    <t>PMTRN00001128</t>
  </si>
  <si>
    <t>Organ trafficking advice</t>
  </si>
  <si>
    <t>Data, Technology and Development Directorate</t>
  </si>
  <si>
    <t>Shelley Boden</t>
  </si>
  <si>
    <t>Website User testing Mar 2021</t>
  </si>
  <si>
    <t>PMTRN00001127</t>
  </si>
  <si>
    <t>MC IT Support March 2021</t>
  </si>
  <si>
    <t>Agency and Other Temporary Staff Costs - Regulatio</t>
  </si>
  <si>
    <t>Regulation Directorate</t>
  </si>
  <si>
    <t>Hire UK exit PM w/e 18/04/2021</t>
  </si>
  <si>
    <t>Hire UK exit PM w/e 25/04/2021</t>
  </si>
  <si>
    <t>IT Support April 2021 MC</t>
  </si>
  <si>
    <t>PMTRN00001129</t>
  </si>
  <si>
    <t>Hire EU Exit PM w/e 01/04/2021</t>
  </si>
  <si>
    <t>Hire UK Exit PM w/e 11/04/2021</t>
  </si>
  <si>
    <t>Veeam 365 back up Apr 21-22</t>
  </si>
  <si>
    <t>Cross border organ donation ad</t>
  </si>
  <si>
    <t>Avast Cloud care Apr-21-Mar 22</t>
  </si>
  <si>
    <t>Career Investment Scheme</t>
  </si>
  <si>
    <t>Chief Executives Office</t>
  </si>
  <si>
    <t>Gisela Botelho</t>
  </si>
  <si>
    <t>T&amp;S G Botelho CIS payment</t>
  </si>
  <si>
    <t>Legal advice Transplants</t>
  </si>
  <si>
    <t>Trustmarque</t>
  </si>
  <si>
    <t>O365 licenses Apr 2021</t>
  </si>
  <si>
    <t>PMTRN00001134</t>
  </si>
  <si>
    <t>IT Support Jun-Aug 2021</t>
  </si>
  <si>
    <t>PMTRN00001130</t>
  </si>
  <si>
    <t>Other Consultancy</t>
  </si>
  <si>
    <t>Veracity OSI UK Limited</t>
  </si>
  <si>
    <t>Risk consultancy Business plan</t>
  </si>
  <si>
    <t>Website project: Dvmt Testing</t>
  </si>
  <si>
    <t>Website project:design</t>
  </si>
  <si>
    <t>Cloud 21 Limited</t>
  </si>
  <si>
    <t>Data intel Model design princi</t>
  </si>
  <si>
    <t>PMTRN00001135</t>
  </si>
  <si>
    <t>Website Project: Beta develome</t>
  </si>
  <si>
    <t>Media Monitoring Jun 21 - 22</t>
  </si>
  <si>
    <t>Website Project: Bets design</t>
  </si>
  <si>
    <t>Hire EU Exit PM w/e 02/05/2021</t>
  </si>
  <si>
    <t>Hire EU Exit PM w/e 14/05/2021</t>
  </si>
  <si>
    <t>Hire EU Exit PM w/e 23/05/2021</t>
  </si>
  <si>
    <t>CRM Support Jun-Aug 2021</t>
  </si>
  <si>
    <t>IT Support MC May 2021</t>
  </si>
  <si>
    <t>LAN/WAN Jun-Aug 2021</t>
  </si>
  <si>
    <t>Website project: User testing</t>
  </si>
  <si>
    <t>Website Project: User testing</t>
  </si>
  <si>
    <t>Hire EU Exit PM w/e 09/05/2021</t>
  </si>
  <si>
    <t>PMTRN00001133</t>
  </si>
  <si>
    <t>website project: Public user t</t>
  </si>
  <si>
    <t>Website project: User Acc test</t>
  </si>
  <si>
    <t>Civil Service College</t>
  </si>
  <si>
    <t>Risk mgmt course MA Jun21</t>
  </si>
  <si>
    <t>Legal Advice - Code D</t>
  </si>
  <si>
    <t>Add'l IT Support Jun-Aug 2021</t>
  </si>
  <si>
    <t>PMTRN00001131</t>
  </si>
  <si>
    <t>Leased Line Jun - Aug 2021</t>
  </si>
  <si>
    <t>HR, Payroll service</t>
  </si>
  <si>
    <t>Frontier Payroll Services</t>
  </si>
  <si>
    <t>Payroll April 2021</t>
  </si>
  <si>
    <t>Business planning consultancy</t>
  </si>
  <si>
    <t>PMTRN00001140</t>
  </si>
  <si>
    <t>Data Intel POC Eval Design pri</t>
  </si>
  <si>
    <t>PMTRN00001136</t>
  </si>
  <si>
    <t>Credit for previous inv</t>
  </si>
  <si>
    <t>Consultancy Costs - CEO</t>
  </si>
  <si>
    <t>Mangold Consultancy Ltd</t>
  </si>
  <si>
    <t>Communications Consult/support</t>
  </si>
  <si>
    <t>Hire EU exit PM w/e 30/05/06</t>
  </si>
  <si>
    <t>hire EU Exit PM w/e 11/06/2021</t>
  </si>
  <si>
    <t>PMTRN00001138</t>
  </si>
  <si>
    <t>MC IT Support June 2021</t>
  </si>
  <si>
    <t>Hire EU Exit w/e 04/06/2021</t>
  </si>
  <si>
    <t>Pulseway renewal Apr21-Mar22</t>
  </si>
  <si>
    <t>UKAS</t>
  </si>
  <si>
    <t>Medical Lab Course Sep 21 RB</t>
  </si>
  <si>
    <t>Business Planning Consultancy</t>
  </si>
  <si>
    <t>External Audit</t>
  </si>
  <si>
    <t>National Audit Office</t>
  </si>
  <si>
    <t>External Audit 2020/21</t>
  </si>
  <si>
    <t>Recruitment Costs - CEO</t>
  </si>
  <si>
    <t>Chief Executive's Office</t>
  </si>
  <si>
    <t>GatenbySanderson Ltd</t>
  </si>
  <si>
    <t>Recruitment of CEO</t>
  </si>
  <si>
    <t>Staff Training (Competency) (general / all staff)</t>
  </si>
  <si>
    <t>Fiona Reed Associates</t>
  </si>
  <si>
    <t>SMT facilitation Apr - Jun 21</t>
  </si>
  <si>
    <t>Keystream Group Limited</t>
  </si>
  <si>
    <t>Recruitment Business Analyst</t>
  </si>
  <si>
    <t>Claromentis Ltd</t>
  </si>
  <si>
    <t>Intranet SAAS Apr - Mar 22</t>
  </si>
  <si>
    <t>Communications Support 3days</t>
  </si>
  <si>
    <t xml:space="preserve">Recruitment HoComs </t>
  </si>
  <si>
    <t>hSo</t>
  </si>
  <si>
    <t>Cloud fibre &amp; internet Jan-sep</t>
  </si>
  <si>
    <t>Printing Costs</t>
  </si>
  <si>
    <t>Cymen</t>
  </si>
  <si>
    <t>Welsh translation of accounts</t>
  </si>
  <si>
    <t>Maintenance Contracts</t>
  </si>
  <si>
    <t>Support &amp; Maintenace Apr-Jun</t>
  </si>
  <si>
    <t>Website redevelopment Beta</t>
  </si>
  <si>
    <t>Website redevelop scoping</t>
  </si>
  <si>
    <t>Corporate Training - (personal development)</t>
  </si>
  <si>
    <t>Coaching sessions X5</t>
  </si>
  <si>
    <t>Legal advice - Transplants</t>
  </si>
  <si>
    <t>Legal advice FOI</t>
  </si>
  <si>
    <t>PMTRN00001143</t>
  </si>
  <si>
    <t>PMTRN00001144</t>
  </si>
  <si>
    <t>PMTRN00001142</t>
  </si>
  <si>
    <t>PMTRN00001145</t>
  </si>
  <si>
    <t>RESO-4411</t>
  </si>
  <si>
    <t>Reources Directorate</t>
  </si>
  <si>
    <t>Business Planning services Jul</t>
  </si>
  <si>
    <t>PMTRN00001148</t>
  </si>
  <si>
    <t>RESO-6150</t>
  </si>
  <si>
    <t>Internal Audit</t>
  </si>
  <si>
    <t>HM Treasury Group</t>
  </si>
  <si>
    <t>Internal Audit Q1 2021/22</t>
  </si>
  <si>
    <t>RESO-6231</t>
  </si>
  <si>
    <t>Reloction costs</t>
  </si>
  <si>
    <t>Care Quality Commission</t>
  </si>
  <si>
    <t>2RP workstation equipment</t>
  </si>
  <si>
    <t>PMTRN00001147</t>
  </si>
  <si>
    <t>REGS-6000</t>
  </si>
  <si>
    <t>-NHSBT</t>
  </si>
  <si>
    <t>NHSBT</t>
  </si>
  <si>
    <t>NHSBT Assisted functions Q1 21</t>
  </si>
  <si>
    <t>PMTRN00001146</t>
  </si>
  <si>
    <t>CEOF-4410</t>
  </si>
  <si>
    <t>Coms Consultancy</t>
  </si>
  <si>
    <t>CEOF-3060</t>
  </si>
  <si>
    <t>CEO recruitment phase 2</t>
  </si>
  <si>
    <t>PSCD-3020</t>
  </si>
  <si>
    <t>Agency &amp; temporary staff - PSCD</t>
  </si>
  <si>
    <t>Hire Eexe Asst 26/07-20/08</t>
  </si>
  <si>
    <t>RESO-4091</t>
  </si>
  <si>
    <t>IT Support MC July 2021</t>
  </si>
  <si>
    <t>RESO-7210</t>
  </si>
  <si>
    <t>Softcat</t>
  </si>
  <si>
    <t>Forcepoint Secutrity</t>
  </si>
  <si>
    <t>REGS-3020</t>
  </si>
  <si>
    <t>Morgan Hunt</t>
  </si>
  <si>
    <t>Hire UK Exit w/e 08/08/2021</t>
  </si>
  <si>
    <t>UK Exit mgr W/E 18/07/21</t>
  </si>
  <si>
    <t>UK Exit mge W/E 25/07/2021</t>
  </si>
  <si>
    <t>UK Exit mgr W/E 01/08/2021</t>
  </si>
  <si>
    <t>Hire UK Exit PM w/e 08/08</t>
  </si>
  <si>
    <t>Hire UK exit  PMw/e 15/08</t>
  </si>
  <si>
    <t>Hire UK Exit PM w/e 22/08</t>
  </si>
  <si>
    <t>Hire UK Exit PM w/e 29/08/</t>
  </si>
  <si>
    <t>Hire Coms Mgs w/e27/08</t>
  </si>
  <si>
    <t>RESO-5000</t>
  </si>
  <si>
    <t>Legal Advice Criminal case</t>
  </si>
  <si>
    <t>CEOF-3027</t>
  </si>
  <si>
    <t>Coaching Sessions</t>
  </si>
  <si>
    <t>Chris 21 Sep 2021/22</t>
  </si>
  <si>
    <t>Analytics in HR</t>
  </si>
  <si>
    <t>AIHR Annual team licence</t>
  </si>
  <si>
    <t>RESO-5140</t>
  </si>
  <si>
    <t>Allied Publicity Services</t>
  </si>
  <si>
    <t>Printing annual accounts</t>
  </si>
  <si>
    <t>Hire Exec Ass w/e 27/08</t>
  </si>
  <si>
    <t>Leased Line Sep - Nov 2021</t>
  </si>
  <si>
    <t>Hire Coms Mgr w/e20/08</t>
  </si>
  <si>
    <t>CEOF-3025</t>
  </si>
  <si>
    <t>Morrinson Wealth Management</t>
  </si>
  <si>
    <t>Financial security webinar</t>
  </si>
  <si>
    <t>Consultancy Aug 2021</t>
  </si>
  <si>
    <t>IT Support Sept - Nov 2021</t>
  </si>
  <si>
    <t>Recruitmenrt of CEO part 3</t>
  </si>
  <si>
    <t>Hire UK Exit PM w/e1209</t>
  </si>
  <si>
    <t>Hire UK Exit mgr PM w/e19/</t>
  </si>
  <si>
    <t>CRM Support Sept - Nov 2021</t>
  </si>
  <si>
    <t>LAN WAN Sept - Nov 2021</t>
  </si>
  <si>
    <t>Hire UK Exit PM W/E 05/09</t>
  </si>
  <si>
    <t>Hire UK Exit PM w/e 26/09/</t>
  </si>
  <si>
    <t>Website Maintenance Jul-Sep 21</t>
  </si>
  <si>
    <t>Hire Coms mgr w/e 1009</t>
  </si>
  <si>
    <t>Hire Coms mgr w/e 1709</t>
  </si>
  <si>
    <t>Cloud connect Oct - Dec 2021</t>
  </si>
  <si>
    <t>Huntress Group</t>
  </si>
  <si>
    <t>Hire Exec Asst w/e 12/09/</t>
  </si>
  <si>
    <t>Hire Exec Asst w/e 19/09</t>
  </si>
  <si>
    <t>Hire Exec Asst w/e 26/09/</t>
  </si>
  <si>
    <t>Hire V Burke w/e 23/09/2021</t>
  </si>
  <si>
    <t>Hire Exec Asst w/e 5/09</t>
  </si>
  <si>
    <t>Software subscription 1- 3 yrs</t>
  </si>
  <si>
    <t>O365 Licences May 2021</t>
  </si>
  <si>
    <t>Hire Coms Mgr w/e 0309</t>
  </si>
  <si>
    <t>Hire Exec Asst w/e 03/09</t>
  </si>
  <si>
    <t>PMTRN00001152</t>
  </si>
  <si>
    <t>PMTRN00001153</t>
  </si>
  <si>
    <t>PMTRN00001151</t>
  </si>
  <si>
    <t>PMTRN00001149</t>
  </si>
  <si>
    <t>Cousultancy Services Sept 21</t>
  </si>
  <si>
    <t>PMTRN00001156</t>
  </si>
  <si>
    <t>Shared Resources</t>
  </si>
  <si>
    <t>Human Fertilisation &amp; Embryology Authority</t>
  </si>
  <si>
    <t>PMTRN00001154</t>
  </si>
  <si>
    <t>Internal Audit Q2 2021/22</t>
  </si>
  <si>
    <t>PMTRN00001157</t>
  </si>
  <si>
    <t>legal advice Liver Profusion</t>
  </si>
  <si>
    <t>FOI Training Oct 2021</t>
  </si>
  <si>
    <t>PMTRN00001155</t>
  </si>
  <si>
    <t>Hire Coms Mgr w/e 8/10</t>
  </si>
  <si>
    <t>Hire EA  w/e 03/10</t>
  </si>
  <si>
    <t>Hire EA  w/e 10/10/</t>
  </si>
  <si>
    <t>Hire EA w/e 17/10/</t>
  </si>
  <si>
    <t>Hire EA  w/e 24/10</t>
  </si>
  <si>
    <t>Comms Consultancy oct 2021</t>
  </si>
  <si>
    <t>PMTRN00001158</t>
  </si>
  <si>
    <t>Strategic Coms advice Nov 2021</t>
  </si>
  <si>
    <t>PMTRN00001161</t>
  </si>
  <si>
    <t>Development Program - Consultancy</t>
  </si>
  <si>
    <t>Development Programme</t>
  </si>
  <si>
    <t>Consultancy DEV prog Ot 21</t>
  </si>
  <si>
    <t>PMTRN00001160</t>
  </si>
  <si>
    <t>NHSBT Assisted Functions Q2</t>
  </si>
  <si>
    <t>Hire UK Exit  w/e 17/10</t>
  </si>
  <si>
    <t>Hire UK Exit w/e 31/10</t>
  </si>
  <si>
    <t>Hire UK Exit mgr w/e3/10</t>
  </si>
  <si>
    <t>Accessible Digital Documents Company Ltd</t>
  </si>
  <si>
    <t>Accessibility training Oct 21</t>
  </si>
  <si>
    <t>Agency and Other Temporary Staff Costs - CEO</t>
  </si>
  <si>
    <t>Hire Chg Mgr w/e26/9</t>
  </si>
  <si>
    <t>Hire Chg Mgr w/e3/10</t>
  </si>
  <si>
    <t>Hire Chg Mgr we10/10</t>
  </si>
  <si>
    <t>Hire Chg Mgr we17/10</t>
  </si>
  <si>
    <t>Hire Chg Mgr we24/10</t>
  </si>
  <si>
    <t>Hire Chg Mgr we31/10</t>
  </si>
  <si>
    <t>Hire Chg Mgr we07/11</t>
  </si>
  <si>
    <t>Hire UK Exit w/e 24/10</t>
  </si>
  <si>
    <t>Badenoch + Clark</t>
  </si>
  <si>
    <t>Hire Coms Mgr w/e07/11</t>
  </si>
  <si>
    <t>Hire Coms mgr  w/e14/11</t>
  </si>
  <si>
    <t>Hire Coms Mrg w/e21/11</t>
  </si>
  <si>
    <t>Hire Coms Mgr w/e28/11</t>
  </si>
  <si>
    <t>PMTRN00001163</t>
  </si>
  <si>
    <t>Hire EA w/e 29/10</t>
  </si>
  <si>
    <t>PMTRN00001159</t>
  </si>
  <si>
    <t>Hire EA w/e31/10</t>
  </si>
  <si>
    <t>Hire EA w/e 07/11</t>
  </si>
  <si>
    <t>Hire EA w/e 14/11</t>
  </si>
  <si>
    <t>Hire EA w/e 21/11</t>
  </si>
  <si>
    <t>Legal Advice - Import of Tissu</t>
  </si>
  <si>
    <t>PMTRN00001168</t>
  </si>
  <si>
    <t>Dean Foxx Management Ltd</t>
  </si>
  <si>
    <t>Web Usability Partnership Ltd</t>
  </si>
  <si>
    <t>Usability Testing Website rnd1</t>
  </si>
  <si>
    <t>PMTRN00001165</t>
  </si>
  <si>
    <t>Hire UK Exit PM I Ward w/e07/1</t>
  </si>
  <si>
    <t>Hire UK Exit I Ward w/e 14/11/</t>
  </si>
  <si>
    <t>Hire UK Exit I Ward w/e 28/11/</t>
  </si>
  <si>
    <t>Hire UK Exit I Ward w/e 05/12/</t>
  </si>
  <si>
    <t>Inspection - Regulation-ROH-IS</t>
  </si>
  <si>
    <t>CTM</t>
  </si>
  <si>
    <t>CTM Travel Nov 2021</t>
  </si>
  <si>
    <t>PMTRN00001166</t>
  </si>
  <si>
    <t>Law Morgan Limited</t>
  </si>
  <si>
    <t>Payables Trn Entry</t>
  </si>
  <si>
    <t>PMTRN00001164</t>
  </si>
  <si>
    <t>Kevin Harris</t>
  </si>
  <si>
    <t>Hire Acc'ty Lead KH w/e 17/12</t>
  </si>
  <si>
    <t>PMTRN00001167</t>
  </si>
  <si>
    <t>Acc'ty lead KH w/e 24/12</t>
  </si>
  <si>
    <t>Shared staff Q3 2021/22</t>
  </si>
  <si>
    <t>Hire Change Mgr w/e 14/11/2021</t>
  </si>
  <si>
    <t>Hire Change Mngr w/e 28/11/2021</t>
  </si>
  <si>
    <t>Hire Change Mngr w/e 05/12/2021</t>
  </si>
  <si>
    <t>Hire Chg Mgr we12/12</t>
  </si>
  <si>
    <t>Hire Coms Mgr w/e 24/09</t>
  </si>
  <si>
    <t>Hire Coms Mgr w/e05/12</t>
  </si>
  <si>
    <t>Hire Coms mgr w/e12/12</t>
  </si>
  <si>
    <t>Hire Coms mgr w/e 19/12</t>
  </si>
  <si>
    <t>Hire Coms Mgr  w/e 01/10</t>
  </si>
  <si>
    <t>Hire Coms Mgr w/e 08/10</t>
  </si>
  <si>
    <t>Hire Coms Mgr w/e 15/10</t>
  </si>
  <si>
    <t>Hire EA w/e 05/12</t>
  </si>
  <si>
    <t>Hire EA w/e 12/12</t>
  </si>
  <si>
    <t>Hire EA w/e 26/11</t>
  </si>
  <si>
    <t>Hire Coms Mgr w/e 22/10</t>
  </si>
  <si>
    <t>Hire IT ser to 10/12/</t>
  </si>
  <si>
    <t>Hire Chg Mgr we21/11</t>
  </si>
  <si>
    <t>Shared staff Q2 2021/22</t>
  </si>
  <si>
    <t>Rent</t>
  </si>
  <si>
    <t>Department of Health</t>
  </si>
  <si>
    <t>Rent 2RP Apr-Dec 2021</t>
  </si>
  <si>
    <t>PMTRN00001173</t>
  </si>
  <si>
    <t>Building Services incl. Security</t>
  </si>
  <si>
    <t>Rates</t>
  </si>
  <si>
    <t>Interim IT 13/12-21/01/22</t>
  </si>
  <si>
    <t>NHSBT Assisted Functions Q3</t>
  </si>
  <si>
    <t>PMTRN00001174</t>
  </si>
  <si>
    <t>Internal Audit Q3 2021/22</t>
  </si>
  <si>
    <t>PMTRN00001172</t>
  </si>
  <si>
    <t>Information Technology - at cost</t>
  </si>
  <si>
    <t>Trans European Technology Ltd</t>
  </si>
  <si>
    <t>MS Surface Book/Pro X5</t>
  </si>
  <si>
    <t>PMTRN00001171</t>
  </si>
  <si>
    <t>Usabilioty testing website</t>
  </si>
  <si>
    <t>Agency and Other Temporary Staff Costs - Resources</t>
  </si>
  <si>
    <t>Allen Lane</t>
  </si>
  <si>
    <t>Hire J Badjan w/e 28/11 05/12</t>
  </si>
  <si>
    <t>Usability testing Beta round 2</t>
  </si>
  <si>
    <t>Hire J Badhan w/e 19 +26/12/21</t>
  </si>
  <si>
    <t>Website redevelopment phase1</t>
  </si>
  <si>
    <t>Wolfberry Cyber Limited</t>
  </si>
  <si>
    <t>Penetration testing Dec 2021</t>
  </si>
  <si>
    <t>Application Fee Income</t>
  </si>
  <si>
    <t>Achille Therapeutics UK limited</t>
  </si>
  <si>
    <t>Sales Transaction Entry</t>
  </si>
  <si>
    <t>SLSTE00000861</t>
  </si>
  <si>
    <t>Hire J Badhan w/e 12/12/21</t>
  </si>
  <si>
    <t>Hire J Badhan w/e 02/01/2022</t>
  </si>
  <si>
    <t>Hire UK Exit pm I Ward 16/1/22</t>
  </si>
  <si>
    <t>Hire UK exit PM I Ward 23/1/22</t>
  </si>
  <si>
    <t>Hire UK Exit PM I Ward w/e 26/</t>
  </si>
  <si>
    <t>PMTRN00001170</t>
  </si>
  <si>
    <t>Recruitment extention S Dent</t>
  </si>
  <si>
    <t>CTM Travel December 2021</t>
  </si>
  <si>
    <t>Emelie Wahlstedt</t>
  </si>
  <si>
    <t>Website transition support</t>
  </si>
  <si>
    <t>Website Support Oct - Dec 2021</t>
  </si>
  <si>
    <t>Hire EA TJ O'Connor w/e 02/01/</t>
  </si>
  <si>
    <t>Other Creditors</t>
  </si>
  <si>
    <t>Huntress</t>
  </si>
  <si>
    <t>Inv not paid - query</t>
  </si>
  <si>
    <t>CMTRN00001339</t>
  </si>
  <si>
    <t>Hire UK Exit PM w/e 02/01/2021</t>
  </si>
  <si>
    <t>Hire Coms Mgr V H w/e 09/01/22</t>
  </si>
  <si>
    <t>Hire EA TJ O'Connor w/e16/01/2</t>
  </si>
  <si>
    <t>Hire TJ O'Connor w/e 23/01/22</t>
  </si>
  <si>
    <t>Accessibility Lead KHarris wk5</t>
  </si>
  <si>
    <t>Accessibilty Lead KHarris wk6</t>
  </si>
  <si>
    <t>Hire EA TJ O'Connor we 09/01/2</t>
  </si>
  <si>
    <t>Hire K Harris w/e 07/01/2022</t>
  </si>
  <si>
    <t>Credit for Q1-3 Rent RRP</t>
  </si>
  <si>
    <t>PMTRN00001177</t>
  </si>
  <si>
    <t>Q1-3 Rent 2RP</t>
  </si>
  <si>
    <t>IT Support Mar - May 2022</t>
  </si>
  <si>
    <t>PMTRN00001175</t>
  </si>
  <si>
    <t>Odgers Interim Appointments</t>
  </si>
  <si>
    <t>CITO Placement Fee</t>
  </si>
  <si>
    <t>PMTRN00001181</t>
  </si>
  <si>
    <t>Hire Bus Plan PM w/e 16+23/01/22</t>
  </si>
  <si>
    <t>Hire Bus Plan PM w/e 4/2/22</t>
  </si>
  <si>
    <t>PMTRN00001178</t>
  </si>
  <si>
    <t>Hire Bus Plan PM w/e 11/0/2022</t>
  </si>
  <si>
    <t>PMTRN00001179</t>
  </si>
  <si>
    <t>Dean Foxx Management</t>
  </si>
  <si>
    <t>Invoice balance</t>
  </si>
  <si>
    <t>CMTRN00001345</t>
  </si>
  <si>
    <t>Hire Bus Plan PM w/e 15/01/2022</t>
  </si>
  <si>
    <t>Cadaveric Anatomy Teaching Facility</t>
  </si>
  <si>
    <t>SLSTE00000862</t>
  </si>
  <si>
    <t>CTM travel Feb 2022</t>
  </si>
  <si>
    <t>Hire UK Exit PM w/e 30/01/</t>
  </si>
  <si>
    <t>Hire UK Exit PM w/e 06/02/22</t>
  </si>
  <si>
    <t>Hire UK Exit PM w/e 20/02/2022</t>
  </si>
  <si>
    <t>CRM Support Mar - May 2022</t>
  </si>
  <si>
    <t>LAN/WAN Mar - May 2022</t>
  </si>
  <si>
    <t>The Recruitment Group</t>
  </si>
  <si>
    <t>Finders Fee CITO Dec21 - Jan22</t>
  </si>
  <si>
    <t>Hire EA TJ w/e 30/01</t>
  </si>
  <si>
    <t>Hire EA TJ w/e 6/2/22</t>
  </si>
  <si>
    <t>Hire EA w/e 13/02/2022</t>
  </si>
  <si>
    <t>Hire EA w/e 20/02/2022</t>
  </si>
  <si>
    <t>Hire Accessibility Lead Wk 7</t>
  </si>
  <si>
    <t>Hire Coms Mgr w/e 9/10/21</t>
  </si>
  <si>
    <t>Hire Coms Mgr w/e 05/11/21</t>
  </si>
  <si>
    <t>Credit EA w/e 02/01/2022</t>
  </si>
  <si>
    <t>Guardian News &amp; Media Ltd</t>
  </si>
  <si>
    <t>Recruitment advert HoComs</t>
  </si>
  <si>
    <t>Hire UK exit pm w/e 13/02/2022</t>
  </si>
  <si>
    <t>Hire Accessibility Lead wk 8</t>
  </si>
  <si>
    <t>Leased Line Mar - May 2022</t>
  </si>
  <si>
    <t>Finders Fee CITO Nov-Dec 2021</t>
  </si>
  <si>
    <t>Hire EA w/e 18/02/2022</t>
  </si>
  <si>
    <t>Rent 2RP Oct 20 - Mar 21</t>
  </si>
  <si>
    <t>PMTRN00001185</t>
  </si>
  <si>
    <t>Shared DoResources Q4 2021/22</t>
  </si>
  <si>
    <t>PMTRN00001186</t>
  </si>
  <si>
    <t>NHSBT Assisted function Q4</t>
  </si>
  <si>
    <t>Other Income - Secondees</t>
  </si>
  <si>
    <t>SLSTE00000869</t>
  </si>
  <si>
    <t>Internal Audit services Q4</t>
  </si>
  <si>
    <t>DI Engagement</t>
  </si>
  <si>
    <t>Luther Pendragon Ltd</t>
  </si>
  <si>
    <t>Stakeholder mapping</t>
  </si>
  <si>
    <t>PMTRN00001182</t>
  </si>
  <si>
    <t>Stakeholder mapping and engage</t>
  </si>
  <si>
    <t>Website corp live assessment</t>
  </si>
  <si>
    <t>NHSx Live Assessment</t>
  </si>
  <si>
    <t>Projects - CEO</t>
  </si>
  <si>
    <t>Winter Design Ltd</t>
  </si>
  <si>
    <t>HR Toolkits - PDP + Recruitmen</t>
  </si>
  <si>
    <t>PMTRN00001184</t>
  </si>
  <si>
    <t>Hire Bus Plan Mgr w/e 13+20/02</t>
  </si>
  <si>
    <t>PMTRN00001180</t>
  </si>
  <si>
    <t>Away Day - CEO</t>
  </si>
  <si>
    <t>Everything Is Connected Ltd</t>
  </si>
  <si>
    <t>Facilitator away day 14/03/22</t>
  </si>
  <si>
    <t>HLA Consulting</t>
  </si>
  <si>
    <t>Sandpiper consultancy</t>
  </si>
  <si>
    <t>Placement fee HoDevelopment</t>
  </si>
  <si>
    <t>Appcheck Ltd</t>
  </si>
  <si>
    <t>AppCheck licence &amp; scanning</t>
  </si>
  <si>
    <t>Annual SAAS fee Apr22-Mar23</t>
  </si>
  <si>
    <t>Zoonou Ltd</t>
  </si>
  <si>
    <t>Accessibility test website</t>
  </si>
  <si>
    <t>Indigo Business Services</t>
  </si>
  <si>
    <t>Think on Your feet training</t>
  </si>
  <si>
    <t>WebCurl</t>
  </si>
  <si>
    <t>Portal licence Jan - Dec 2022</t>
  </si>
  <si>
    <t>Hire Bus Pln Mgr w/e 4/02/22</t>
  </si>
  <si>
    <t>Hire Bus Plan Mgr w/e 13/03/22</t>
  </si>
  <si>
    <t>Hire bus plan mgr w/e 19/03/22</t>
  </si>
  <si>
    <t>Hire Bus Pln Mgr w/e 20/03/22</t>
  </si>
  <si>
    <t>King's College Hospital</t>
  </si>
  <si>
    <t>SLSTE00000864</t>
  </si>
  <si>
    <t>CTM Travel February 2022</t>
  </si>
  <si>
    <t>PMTRN00001183</t>
  </si>
  <si>
    <t>DeltaNet</t>
  </si>
  <si>
    <t>Astute LXP learning 2022/23</t>
  </si>
  <si>
    <t>Hire UK exit PM w/e 27/02/2022</t>
  </si>
  <si>
    <t>Hire UK Exit PM w/e 03/03/2022</t>
  </si>
  <si>
    <t>Hire UK Exit PM w/e 13/3/22</t>
  </si>
  <si>
    <t>Hire UK Exit PM w/e 20/03/22</t>
  </si>
  <si>
    <t>Additional Astute LXP 2022/23</t>
  </si>
  <si>
    <t>Hire UK Exit PM w/e 27/03/22</t>
  </si>
  <si>
    <t>Website Support Jan - Mar 22</t>
  </si>
  <si>
    <t>Cloud Connect 2RP Apr - Jun22</t>
  </si>
  <si>
    <t>Hire EA w/e 27/02/2022</t>
  </si>
  <si>
    <t>Hire EA w/e 06/03/2022</t>
  </si>
  <si>
    <t>Hire EA w/e 13/03/2022</t>
  </si>
  <si>
    <t>Hire EA w/e 20/03/2022</t>
  </si>
  <si>
    <t>Health Assured Ltd</t>
  </si>
  <si>
    <t>EAP X50 Dec 21  - Nov 22</t>
  </si>
  <si>
    <t>Blue Apple Contract Catering</t>
  </si>
  <si>
    <t>All Staff catering 14/03/22</t>
  </si>
  <si>
    <t>legal advice voluntry donors</t>
  </si>
  <si>
    <t>Job advert Dep Director</t>
  </si>
  <si>
    <t>Hire EA w/e 25/03/2022</t>
  </si>
  <si>
    <t>Hire EA w/e 25/02/2022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</si>
</sst>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9"/>
      <name val="Segoe UI"/>
    </font>
    <font>
      <b/>
      <sz val="12"/>
      <name val="Arial"/>
      <family val="2"/>
    </font>
    <font>
      <sz val="9"/>
      <name val="Segoe UI"/>
      <family val="2"/>
    </font>
    <font>
      <b/>
      <sz val="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quotePrefix="1" applyAlignment="1"/>
    <xf numFmtId="14" fontId="0" fillId="0" borderId="0" xfId="0" applyNumberFormat="1">
      <alignment vertical="center"/>
    </xf>
    <xf numFmtId="0" fontId="0" fillId="0" borderId="0" xfId="0" applyAlignment="1"/>
    <xf numFmtId="0" fontId="2" fillId="0" borderId="0" xfId="0" applyFo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A18" sqref="A18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5.1640625" customWidth="1"/>
    <col min="10" max="10" width="16.6640625" bestFit="1" customWidth="1"/>
  </cols>
  <sheetData>
    <row r="1" spans="1:10" ht="15.75" x14ac:dyDescent="0.2">
      <c r="A1" s="5" t="s">
        <v>19</v>
      </c>
    </row>
    <row r="2" spans="1:10" ht="15.75" x14ac:dyDescent="0.2">
      <c r="A2" s="5" t="s">
        <v>20</v>
      </c>
    </row>
    <row r="3" spans="1:10" s="2" customFormat="1" ht="37.5" customHeight="1" x14ac:dyDescent="0.2">
      <c r="A3" s="6" t="s">
        <v>21</v>
      </c>
      <c r="B3" s="2" t="s">
        <v>22</v>
      </c>
      <c r="C3" s="2" t="s">
        <v>0</v>
      </c>
      <c r="D3" s="2" t="s">
        <v>23</v>
      </c>
      <c r="E3" s="2" t="s">
        <v>24</v>
      </c>
      <c r="F3" s="2" t="s">
        <v>25</v>
      </c>
      <c r="G3" s="2" t="s">
        <v>1</v>
      </c>
      <c r="H3" s="3" t="s">
        <v>18</v>
      </c>
      <c r="I3" s="2" t="s">
        <v>2</v>
      </c>
      <c r="J3" s="2" t="s">
        <v>26</v>
      </c>
    </row>
    <row r="4" spans="1:10" ht="17.45" customHeight="1" x14ac:dyDescent="0.2">
      <c r="A4" t="s">
        <v>27</v>
      </c>
      <c r="B4" t="s">
        <v>28</v>
      </c>
      <c r="C4" s="8">
        <f>DATE(2021,4,29)</f>
        <v>44315</v>
      </c>
      <c r="D4" t="s">
        <v>13</v>
      </c>
      <c r="E4" s="7" t="s">
        <v>29</v>
      </c>
      <c r="F4" t="s">
        <v>12</v>
      </c>
      <c r="G4" t="s">
        <v>30</v>
      </c>
      <c r="H4" s="4">
        <v>16500</v>
      </c>
      <c r="I4" t="s">
        <v>10</v>
      </c>
      <c r="J4" t="s">
        <v>31</v>
      </c>
    </row>
    <row r="5" spans="1:10" ht="17.45" customHeight="1" x14ac:dyDescent="0.2">
      <c r="A5" t="s">
        <v>27</v>
      </c>
      <c r="B5" t="s">
        <v>28</v>
      </c>
      <c r="C5" s="8">
        <f>DATE(2021,4,29)</f>
        <v>44315</v>
      </c>
      <c r="D5" t="s">
        <v>14</v>
      </c>
      <c r="E5" s="7" t="s">
        <v>29</v>
      </c>
      <c r="F5" t="s">
        <v>4</v>
      </c>
      <c r="G5" t="s">
        <v>32</v>
      </c>
      <c r="H5" s="4">
        <v>4682.3999999999996</v>
      </c>
      <c r="I5" t="s">
        <v>10</v>
      </c>
      <c r="J5" t="s">
        <v>31</v>
      </c>
    </row>
    <row r="6" spans="1:10" ht="17.45" customHeight="1" x14ac:dyDescent="0.2">
      <c r="A6" t="s">
        <v>27</v>
      </c>
      <c r="B6" t="s">
        <v>28</v>
      </c>
      <c r="C6" s="8">
        <f>DATE(2021,4,21)</f>
        <v>44307</v>
      </c>
      <c r="D6" t="s">
        <v>7</v>
      </c>
      <c r="E6" s="7" t="s">
        <v>33</v>
      </c>
      <c r="F6" t="s">
        <v>34</v>
      </c>
      <c r="G6" t="s">
        <v>35</v>
      </c>
      <c r="H6" s="4">
        <v>4075</v>
      </c>
      <c r="I6" t="s">
        <v>6</v>
      </c>
      <c r="J6" t="s">
        <v>36</v>
      </c>
    </row>
    <row r="7" spans="1:10" ht="17.45" customHeight="1" x14ac:dyDescent="0.2">
      <c r="A7" t="s">
        <v>27</v>
      </c>
      <c r="B7" t="s">
        <v>28</v>
      </c>
      <c r="C7" s="8">
        <f>DATE(2021,4,21)</f>
        <v>44307</v>
      </c>
      <c r="D7" t="s">
        <v>11</v>
      </c>
      <c r="E7" s="7" t="s">
        <v>29</v>
      </c>
      <c r="F7" t="s">
        <v>12</v>
      </c>
      <c r="G7" t="s">
        <v>37</v>
      </c>
      <c r="H7" s="4">
        <v>3450</v>
      </c>
      <c r="I7" t="s">
        <v>10</v>
      </c>
      <c r="J7" t="s">
        <v>36</v>
      </c>
    </row>
    <row r="8" spans="1:10" ht="17.45" customHeight="1" x14ac:dyDescent="0.2">
      <c r="A8" t="s">
        <v>27</v>
      </c>
      <c r="B8" t="s">
        <v>28</v>
      </c>
      <c r="C8" s="8">
        <f>DATE(2021,4,29)</f>
        <v>44315</v>
      </c>
      <c r="D8" t="s">
        <v>38</v>
      </c>
      <c r="E8" s="7" t="s">
        <v>39</v>
      </c>
      <c r="F8" t="s">
        <v>5</v>
      </c>
      <c r="G8" t="s">
        <v>40</v>
      </c>
      <c r="H8" s="4">
        <v>3300</v>
      </c>
      <c r="I8" t="s">
        <v>9</v>
      </c>
      <c r="J8" t="s">
        <v>31</v>
      </c>
    </row>
    <row r="9" spans="1:10" ht="17.45" customHeight="1" x14ac:dyDescent="0.2">
      <c r="A9" t="s">
        <v>27</v>
      </c>
      <c r="B9" t="s">
        <v>28</v>
      </c>
      <c r="C9" s="8">
        <f>DATE(2021,4,29)</f>
        <v>44315</v>
      </c>
      <c r="D9" t="s">
        <v>38</v>
      </c>
      <c r="E9" s="7" t="s">
        <v>39</v>
      </c>
      <c r="F9" t="s">
        <v>5</v>
      </c>
      <c r="G9" t="s">
        <v>41</v>
      </c>
      <c r="H9" s="4">
        <v>3300</v>
      </c>
      <c r="I9" t="s">
        <v>9</v>
      </c>
      <c r="J9" t="s">
        <v>31</v>
      </c>
    </row>
    <row r="10" spans="1:10" ht="17.45" customHeight="1" x14ac:dyDescent="0.2">
      <c r="A10" t="s">
        <v>27</v>
      </c>
      <c r="B10" t="s">
        <v>28</v>
      </c>
      <c r="C10" s="8">
        <f>DATE(2021,4,30)</f>
        <v>44316</v>
      </c>
      <c r="D10" t="s">
        <v>11</v>
      </c>
      <c r="E10" s="7" t="s">
        <v>29</v>
      </c>
      <c r="F10" t="s">
        <v>12</v>
      </c>
      <c r="G10" t="s">
        <v>42</v>
      </c>
      <c r="H10" s="4">
        <v>3000</v>
      </c>
      <c r="I10" t="s">
        <v>10</v>
      </c>
      <c r="J10" t="s">
        <v>43</v>
      </c>
    </row>
    <row r="11" spans="1:10" ht="17.45" customHeight="1" x14ac:dyDescent="0.2">
      <c r="A11" t="s">
        <v>27</v>
      </c>
      <c r="B11" t="s">
        <v>28</v>
      </c>
      <c r="C11" s="8">
        <f>DATE(2021,4,21)</f>
        <v>44307</v>
      </c>
      <c r="D11" t="s">
        <v>38</v>
      </c>
      <c r="E11" s="7" t="s">
        <v>39</v>
      </c>
      <c r="F11" t="s">
        <v>5</v>
      </c>
      <c r="G11" t="s">
        <v>44</v>
      </c>
      <c r="H11" s="4">
        <v>2640</v>
      </c>
      <c r="I11" t="s">
        <v>9</v>
      </c>
      <c r="J11" t="s">
        <v>36</v>
      </c>
    </row>
    <row r="12" spans="1:10" ht="17.45" customHeight="1" x14ac:dyDescent="0.2">
      <c r="A12" t="s">
        <v>27</v>
      </c>
      <c r="B12" t="s">
        <v>28</v>
      </c>
      <c r="C12" s="8">
        <f>DATE(2021,4,29)</f>
        <v>44315</v>
      </c>
      <c r="D12" t="s">
        <v>38</v>
      </c>
      <c r="E12" s="7" t="s">
        <v>39</v>
      </c>
      <c r="F12" t="s">
        <v>5</v>
      </c>
      <c r="G12" t="s">
        <v>45</v>
      </c>
      <c r="H12" s="4">
        <v>2640</v>
      </c>
      <c r="I12" t="s">
        <v>9</v>
      </c>
      <c r="J12" t="s">
        <v>31</v>
      </c>
    </row>
    <row r="13" spans="1:10" ht="17.45" customHeight="1" x14ac:dyDescent="0.2">
      <c r="A13" t="s">
        <v>27</v>
      </c>
      <c r="B13" t="s">
        <v>28</v>
      </c>
      <c r="C13" s="8">
        <f>DATE(2021,4,30)</f>
        <v>44316</v>
      </c>
      <c r="D13" t="s">
        <v>16</v>
      </c>
      <c r="E13" s="7" t="s">
        <v>29</v>
      </c>
      <c r="F13" t="s">
        <v>12</v>
      </c>
      <c r="G13" t="s">
        <v>46</v>
      </c>
      <c r="H13" s="4">
        <v>2412</v>
      </c>
      <c r="I13" t="s">
        <v>10</v>
      </c>
      <c r="J13" t="s">
        <v>43</v>
      </c>
    </row>
    <row r="14" spans="1:10" ht="17.45" customHeight="1" x14ac:dyDescent="0.2">
      <c r="A14" t="s">
        <v>27</v>
      </c>
      <c r="B14" t="s">
        <v>28</v>
      </c>
      <c r="C14" s="8">
        <f>DATE(2021,4,29)</f>
        <v>44315</v>
      </c>
      <c r="D14" t="s">
        <v>14</v>
      </c>
      <c r="E14" s="7" t="s">
        <v>29</v>
      </c>
      <c r="F14" t="s">
        <v>4</v>
      </c>
      <c r="G14" t="s">
        <v>47</v>
      </c>
      <c r="H14" s="4">
        <v>2193.6</v>
      </c>
      <c r="I14" t="s">
        <v>10</v>
      </c>
      <c r="J14" t="s">
        <v>31</v>
      </c>
    </row>
    <row r="15" spans="1:10" ht="17.45" customHeight="1" x14ac:dyDescent="0.2">
      <c r="A15" t="s">
        <v>27</v>
      </c>
      <c r="B15" t="s">
        <v>28</v>
      </c>
      <c r="C15" s="8">
        <f>DATE(2021,4,30)</f>
        <v>44316</v>
      </c>
      <c r="D15" t="s">
        <v>16</v>
      </c>
      <c r="E15" s="7" t="s">
        <v>29</v>
      </c>
      <c r="F15" t="s">
        <v>12</v>
      </c>
      <c r="G15" t="s">
        <v>48</v>
      </c>
      <c r="H15" s="4">
        <v>2179.3200000000002</v>
      </c>
      <c r="I15" t="s">
        <v>10</v>
      </c>
      <c r="J15" t="s">
        <v>43</v>
      </c>
    </row>
    <row r="16" spans="1:10" ht="17.45" customHeight="1" x14ac:dyDescent="0.2">
      <c r="A16" t="s">
        <v>27</v>
      </c>
      <c r="B16" t="s">
        <v>28</v>
      </c>
      <c r="C16" s="8">
        <f>DATE(2021,4,21)</f>
        <v>44307</v>
      </c>
      <c r="D16" t="s">
        <v>49</v>
      </c>
      <c r="E16" s="7" t="s">
        <v>50</v>
      </c>
      <c r="F16" t="s">
        <v>51</v>
      </c>
      <c r="G16" t="s">
        <v>52</v>
      </c>
      <c r="H16" s="4">
        <v>1870</v>
      </c>
      <c r="I16" t="s">
        <v>3</v>
      </c>
      <c r="J16" t="s">
        <v>36</v>
      </c>
    </row>
    <row r="17" spans="1:10" ht="17.45" customHeight="1" x14ac:dyDescent="0.2">
      <c r="A17" t="s">
        <v>27</v>
      </c>
      <c r="B17" t="s">
        <v>28</v>
      </c>
      <c r="C17" s="8">
        <f>DATE(2021,4,21)</f>
        <v>44307</v>
      </c>
      <c r="D17" t="s">
        <v>14</v>
      </c>
      <c r="E17" s="7" t="s">
        <v>29</v>
      </c>
      <c r="F17" t="s">
        <v>15</v>
      </c>
      <c r="G17" t="s">
        <v>53</v>
      </c>
      <c r="H17" s="4">
        <v>1332</v>
      </c>
      <c r="I17" t="s">
        <v>10</v>
      </c>
      <c r="J17" t="s">
        <v>36</v>
      </c>
    </row>
  </sheetData>
  <autoFilter ref="C3:J17" xr:uid="{8CC7258B-67AC-4076-A150-F9174FEFCE13}"/>
  <sortState xmlns:xlrd2="http://schemas.microsoft.com/office/spreadsheetml/2017/richdata2" ref="A4:N17">
    <sortCondition descending="1" ref="H4:H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B7ED-9917-4F95-8B0E-31C9AB9C0A8A}">
  <dimension ref="A1:I35"/>
  <sheetViews>
    <sheetView workbookViewId="0">
      <selection activeCell="J1" sqref="J1:J1048576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6" width="41.83203125" bestFit="1" customWidth="1"/>
    <col min="7" max="7" width="32.33203125" bestFit="1" customWidth="1"/>
    <col min="8" max="8" width="12" bestFit="1" customWidth="1"/>
    <col min="9" max="9" width="16.33203125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DATE(2022,1,26)</f>
        <v>44587</v>
      </c>
      <c r="D3" t="s">
        <v>315</v>
      </c>
      <c r="E3" s="7" t="s">
        <v>29</v>
      </c>
      <c r="F3" t="s">
        <v>316</v>
      </c>
      <c r="G3" t="s">
        <v>317</v>
      </c>
      <c r="H3" s="4">
        <v>103227.75</v>
      </c>
      <c r="I3" t="s">
        <v>318</v>
      </c>
    </row>
    <row r="4" spans="1:9" x14ac:dyDescent="0.2">
      <c r="A4" t="s">
        <v>27</v>
      </c>
      <c r="B4" t="s">
        <v>28</v>
      </c>
      <c r="C4" s="8">
        <f>DATE(2022,1,26)</f>
        <v>44587</v>
      </c>
      <c r="D4" t="s">
        <v>319</v>
      </c>
      <c r="E4" s="7" t="s">
        <v>29</v>
      </c>
      <c r="F4" t="s">
        <v>316</v>
      </c>
      <c r="G4" t="s">
        <v>317</v>
      </c>
      <c r="H4" s="4">
        <v>39188.050000000003</v>
      </c>
      <c r="I4" t="s">
        <v>318</v>
      </c>
    </row>
    <row r="5" spans="1:9" x14ac:dyDescent="0.2">
      <c r="A5" t="s">
        <v>27</v>
      </c>
      <c r="B5" t="s">
        <v>28</v>
      </c>
      <c r="C5" s="8">
        <f>DATE(2022,1,26)</f>
        <v>44587</v>
      </c>
      <c r="D5" t="s">
        <v>320</v>
      </c>
      <c r="E5" s="7" t="s">
        <v>29</v>
      </c>
      <c r="F5" t="s">
        <v>316</v>
      </c>
      <c r="G5" t="s">
        <v>317</v>
      </c>
      <c r="H5" s="4">
        <v>39141.9</v>
      </c>
      <c r="I5" t="s">
        <v>318</v>
      </c>
    </row>
    <row r="6" spans="1:9" x14ac:dyDescent="0.2">
      <c r="A6" t="s">
        <v>27</v>
      </c>
      <c r="B6" t="s">
        <v>28</v>
      </c>
      <c r="C6" s="8">
        <f>DATE(2022,1,26)</f>
        <v>44587</v>
      </c>
      <c r="D6" t="s">
        <v>164</v>
      </c>
      <c r="E6" s="7" t="s">
        <v>33</v>
      </c>
      <c r="F6" t="s">
        <v>277</v>
      </c>
      <c r="G6" t="s">
        <v>321</v>
      </c>
      <c r="H6" s="4">
        <v>16800</v>
      </c>
      <c r="I6" t="s">
        <v>318</v>
      </c>
    </row>
    <row r="7" spans="1:9" x14ac:dyDescent="0.2">
      <c r="A7" t="s">
        <v>27</v>
      </c>
      <c r="B7" t="s">
        <v>28</v>
      </c>
      <c r="C7" s="8">
        <f>DATE(2022,1,31)</f>
        <v>44592</v>
      </c>
      <c r="D7" t="s">
        <v>155</v>
      </c>
      <c r="E7" s="7" t="s">
        <v>39</v>
      </c>
      <c r="F7" t="s">
        <v>156</v>
      </c>
      <c r="G7" t="s">
        <v>322</v>
      </c>
      <c r="H7" s="4">
        <v>13350.75</v>
      </c>
      <c r="I7" t="s">
        <v>323</v>
      </c>
    </row>
    <row r="8" spans="1:9" x14ac:dyDescent="0.2">
      <c r="A8" t="s">
        <v>27</v>
      </c>
      <c r="B8" t="s">
        <v>28</v>
      </c>
      <c r="C8" s="8">
        <f>DATE(2022,1,20)</f>
        <v>44581</v>
      </c>
      <c r="D8" t="s">
        <v>146</v>
      </c>
      <c r="E8" s="7" t="s">
        <v>29</v>
      </c>
      <c r="F8" t="s">
        <v>147</v>
      </c>
      <c r="G8" t="s">
        <v>324</v>
      </c>
      <c r="H8" s="4">
        <v>12177</v>
      </c>
      <c r="I8" t="s">
        <v>325</v>
      </c>
    </row>
    <row r="9" spans="1:9" x14ac:dyDescent="0.2">
      <c r="A9" t="s">
        <v>27</v>
      </c>
      <c r="B9" t="s">
        <v>28</v>
      </c>
      <c r="C9" s="8">
        <f>DATE(2022,1,13)</f>
        <v>44574</v>
      </c>
      <c r="D9" t="s">
        <v>326</v>
      </c>
      <c r="E9" s="7" t="s">
        <v>29</v>
      </c>
      <c r="F9" t="s">
        <v>327</v>
      </c>
      <c r="G9" t="s">
        <v>328</v>
      </c>
      <c r="H9" s="4">
        <v>9934.14</v>
      </c>
      <c r="I9" t="s">
        <v>329</v>
      </c>
    </row>
    <row r="10" spans="1:9" x14ac:dyDescent="0.2">
      <c r="A10" t="s">
        <v>27</v>
      </c>
      <c r="B10" t="s">
        <v>28</v>
      </c>
      <c r="C10" s="8">
        <f>DATE(2022,1,31)</f>
        <v>44592</v>
      </c>
      <c r="D10" t="s">
        <v>7</v>
      </c>
      <c r="E10" s="7" t="s">
        <v>33</v>
      </c>
      <c r="F10" t="s">
        <v>278</v>
      </c>
      <c r="G10" t="s">
        <v>330</v>
      </c>
      <c r="H10" s="4">
        <v>8100</v>
      </c>
      <c r="I10" t="s">
        <v>323</v>
      </c>
    </row>
    <row r="11" spans="1:9" x14ac:dyDescent="0.2">
      <c r="A11" t="s">
        <v>27</v>
      </c>
      <c r="B11" t="s">
        <v>28</v>
      </c>
      <c r="C11" s="8">
        <f>DATE(2022,1,31)</f>
        <v>44592</v>
      </c>
      <c r="D11" t="s">
        <v>331</v>
      </c>
      <c r="E11" s="7" t="s">
        <v>29</v>
      </c>
      <c r="F11" t="s">
        <v>332</v>
      </c>
      <c r="G11" t="s">
        <v>333</v>
      </c>
      <c r="H11" s="4">
        <v>7680</v>
      </c>
      <c r="I11" t="s">
        <v>323</v>
      </c>
    </row>
    <row r="12" spans="1:9" x14ac:dyDescent="0.2">
      <c r="A12" t="s">
        <v>27</v>
      </c>
      <c r="B12" t="s">
        <v>28</v>
      </c>
      <c r="C12" s="8">
        <f>DATE(2022,1,13)</f>
        <v>44574</v>
      </c>
      <c r="D12" t="s">
        <v>7</v>
      </c>
      <c r="E12" s="7" t="s">
        <v>33</v>
      </c>
      <c r="F12" t="s">
        <v>278</v>
      </c>
      <c r="G12" t="s">
        <v>334</v>
      </c>
      <c r="H12" s="4">
        <v>6804</v>
      </c>
      <c r="I12" t="s">
        <v>329</v>
      </c>
    </row>
    <row r="13" spans="1:9" x14ac:dyDescent="0.2">
      <c r="A13" t="s">
        <v>27</v>
      </c>
      <c r="B13" t="s">
        <v>28</v>
      </c>
      <c r="C13" s="8">
        <f>DATE(2022,1,31)</f>
        <v>44592</v>
      </c>
      <c r="D13" t="s">
        <v>331</v>
      </c>
      <c r="E13" s="7" t="s">
        <v>29</v>
      </c>
      <c r="F13" t="s">
        <v>332</v>
      </c>
      <c r="G13" t="s">
        <v>335</v>
      </c>
      <c r="H13" s="4">
        <v>6720</v>
      </c>
      <c r="I13" t="s">
        <v>323</v>
      </c>
    </row>
    <row r="14" spans="1:9" x14ac:dyDescent="0.2">
      <c r="A14" t="s">
        <v>27</v>
      </c>
      <c r="B14" t="s">
        <v>28</v>
      </c>
      <c r="C14" s="8">
        <f>DATE(2022,1,26)</f>
        <v>44587</v>
      </c>
      <c r="D14" t="s">
        <v>7</v>
      </c>
      <c r="E14" s="7" t="s">
        <v>33</v>
      </c>
      <c r="F14" t="s">
        <v>8</v>
      </c>
      <c r="G14" t="s">
        <v>336</v>
      </c>
      <c r="H14" s="4">
        <v>5676</v>
      </c>
      <c r="I14" t="s">
        <v>318</v>
      </c>
    </row>
    <row r="15" spans="1:9" x14ac:dyDescent="0.2">
      <c r="A15" t="s">
        <v>27</v>
      </c>
      <c r="B15" t="s">
        <v>28</v>
      </c>
      <c r="C15" s="8">
        <f>DATE(2022,1,31)</f>
        <v>44592</v>
      </c>
      <c r="D15" t="s">
        <v>7</v>
      </c>
      <c r="E15" s="7" t="s">
        <v>33</v>
      </c>
      <c r="F15" t="s">
        <v>337</v>
      </c>
      <c r="G15" t="s">
        <v>338</v>
      </c>
      <c r="H15" s="4">
        <v>5100</v>
      </c>
      <c r="I15" t="s">
        <v>323</v>
      </c>
    </row>
    <row r="16" spans="1:9" x14ac:dyDescent="0.2">
      <c r="A16" t="s">
        <v>27</v>
      </c>
      <c r="B16" t="s">
        <v>28</v>
      </c>
      <c r="C16" s="8">
        <f>DATE(2022,1,4)</f>
        <v>44565</v>
      </c>
      <c r="D16" t="s">
        <v>339</v>
      </c>
      <c r="E16" s="7" t="s">
        <v>29</v>
      </c>
      <c r="F16" t="s">
        <v>340</v>
      </c>
      <c r="G16" t="s">
        <v>341</v>
      </c>
      <c r="H16" s="4">
        <v>4160</v>
      </c>
      <c r="I16" t="s">
        <v>342</v>
      </c>
    </row>
    <row r="17" spans="1:9" x14ac:dyDescent="0.2">
      <c r="A17" t="s">
        <v>27</v>
      </c>
      <c r="B17" t="s">
        <v>28</v>
      </c>
      <c r="C17" s="8">
        <f>DATE(2022,1,31)</f>
        <v>44592</v>
      </c>
      <c r="D17" t="s">
        <v>331</v>
      </c>
      <c r="E17" s="7" t="s">
        <v>29</v>
      </c>
      <c r="F17" t="s">
        <v>332</v>
      </c>
      <c r="G17" t="s">
        <v>343</v>
      </c>
      <c r="H17" s="4">
        <v>3840</v>
      </c>
      <c r="I17" t="s">
        <v>323</v>
      </c>
    </row>
    <row r="18" spans="1:9" x14ac:dyDescent="0.2">
      <c r="A18" t="s">
        <v>27</v>
      </c>
      <c r="B18" t="s">
        <v>28</v>
      </c>
      <c r="C18" s="8">
        <f>DATE(2022,1,31)</f>
        <v>44592</v>
      </c>
      <c r="D18" t="s">
        <v>331</v>
      </c>
      <c r="E18" s="7" t="s">
        <v>29</v>
      </c>
      <c r="F18" t="s">
        <v>332</v>
      </c>
      <c r="G18" t="s">
        <v>344</v>
      </c>
      <c r="H18" s="4">
        <v>3840</v>
      </c>
      <c r="I18" t="s">
        <v>323</v>
      </c>
    </row>
    <row r="19" spans="1:9" x14ac:dyDescent="0.2">
      <c r="A19" t="s">
        <v>27</v>
      </c>
      <c r="B19" t="s">
        <v>28</v>
      </c>
      <c r="C19" s="8">
        <f>DATE(2022,1,20)</f>
        <v>44581</v>
      </c>
      <c r="D19" t="s">
        <v>38</v>
      </c>
      <c r="E19" s="7" t="s">
        <v>39</v>
      </c>
      <c r="F19" t="s">
        <v>172</v>
      </c>
      <c r="G19" t="s">
        <v>345</v>
      </c>
      <c r="H19" s="4">
        <v>3068.16</v>
      </c>
      <c r="I19" t="s">
        <v>325</v>
      </c>
    </row>
    <row r="20" spans="1:9" x14ac:dyDescent="0.2">
      <c r="A20" t="s">
        <v>27</v>
      </c>
      <c r="B20" t="s">
        <v>28</v>
      </c>
      <c r="C20" s="8">
        <f>DATE(2022,1,26)</f>
        <v>44587</v>
      </c>
      <c r="D20" t="s">
        <v>38</v>
      </c>
      <c r="E20" s="7" t="s">
        <v>39</v>
      </c>
      <c r="F20" t="s">
        <v>172</v>
      </c>
      <c r="G20" t="s">
        <v>346</v>
      </c>
      <c r="H20" s="4">
        <v>3068.16</v>
      </c>
      <c r="I20" t="s">
        <v>318</v>
      </c>
    </row>
    <row r="21" spans="1:9" x14ac:dyDescent="0.2">
      <c r="A21" t="s">
        <v>27</v>
      </c>
      <c r="B21" t="s">
        <v>28</v>
      </c>
      <c r="C21" s="8">
        <f>DATE(2022,1,6)</f>
        <v>44567</v>
      </c>
      <c r="D21" t="s">
        <v>38</v>
      </c>
      <c r="E21" s="7" t="s">
        <v>39</v>
      </c>
      <c r="F21" t="s">
        <v>172</v>
      </c>
      <c r="G21" t="s">
        <v>347</v>
      </c>
      <c r="H21" s="4">
        <v>2761.34</v>
      </c>
      <c r="I21" t="s">
        <v>348</v>
      </c>
    </row>
    <row r="22" spans="1:9" x14ac:dyDescent="0.2">
      <c r="A22" t="s">
        <v>27</v>
      </c>
      <c r="B22" t="s">
        <v>28</v>
      </c>
      <c r="C22" s="8">
        <f>DATE(2022,1,20)</f>
        <v>44581</v>
      </c>
      <c r="D22" t="s">
        <v>111</v>
      </c>
      <c r="E22" s="7" t="s">
        <v>50</v>
      </c>
      <c r="F22" t="s">
        <v>118</v>
      </c>
      <c r="G22" t="s">
        <v>349</v>
      </c>
      <c r="H22" s="4">
        <v>2700</v>
      </c>
      <c r="I22" t="s">
        <v>325</v>
      </c>
    </row>
    <row r="23" spans="1:9" x14ac:dyDescent="0.2">
      <c r="A23" t="s">
        <v>27</v>
      </c>
      <c r="B23" t="s">
        <v>28</v>
      </c>
      <c r="C23" s="8">
        <f>DATE(2022,1,13)</f>
        <v>44574</v>
      </c>
      <c r="D23" t="s">
        <v>285</v>
      </c>
      <c r="E23" s="7" t="s">
        <v>39</v>
      </c>
      <c r="F23" t="s">
        <v>286</v>
      </c>
      <c r="G23" t="s">
        <v>350</v>
      </c>
      <c r="H23" s="4">
        <v>2370.16</v>
      </c>
      <c r="I23" t="s">
        <v>329</v>
      </c>
    </row>
    <row r="24" spans="1:9" x14ac:dyDescent="0.2">
      <c r="A24" t="s">
        <v>27</v>
      </c>
      <c r="B24" t="s">
        <v>28</v>
      </c>
      <c r="C24" s="8">
        <f>DATE(2022,1,31)</f>
        <v>44592</v>
      </c>
      <c r="D24" t="s">
        <v>7</v>
      </c>
      <c r="E24" s="7" t="s">
        <v>33</v>
      </c>
      <c r="F24" t="s">
        <v>351</v>
      </c>
      <c r="G24" t="s">
        <v>352</v>
      </c>
      <c r="H24" s="4">
        <v>2160</v>
      </c>
      <c r="I24" t="s">
        <v>323</v>
      </c>
    </row>
    <row r="25" spans="1:9" x14ac:dyDescent="0.2">
      <c r="A25" t="s">
        <v>27</v>
      </c>
      <c r="B25" t="s">
        <v>28</v>
      </c>
      <c r="C25" s="8">
        <f>DATE(2022,1,20)</f>
        <v>44581</v>
      </c>
      <c r="D25" t="s">
        <v>129</v>
      </c>
      <c r="E25" s="7" t="s">
        <v>29</v>
      </c>
      <c r="F25" t="s">
        <v>8</v>
      </c>
      <c r="G25" t="s">
        <v>353</v>
      </c>
      <c r="H25" s="4">
        <v>1950</v>
      </c>
      <c r="I25" t="s">
        <v>325</v>
      </c>
    </row>
    <row r="26" spans="1:9" x14ac:dyDescent="0.2">
      <c r="A26" t="s">
        <v>27</v>
      </c>
      <c r="B26" t="s">
        <v>28</v>
      </c>
      <c r="C26" s="8">
        <f>DATE(2022,1,6)</f>
        <v>44567</v>
      </c>
      <c r="D26" t="s">
        <v>164</v>
      </c>
      <c r="E26" s="7" t="s">
        <v>33</v>
      </c>
      <c r="F26" t="s">
        <v>211</v>
      </c>
      <c r="G26" t="s">
        <v>354</v>
      </c>
      <c r="H26" s="4">
        <v>1857.96</v>
      </c>
      <c r="I26" t="s">
        <v>348</v>
      </c>
    </row>
    <row r="27" spans="1:9" x14ac:dyDescent="0.2">
      <c r="A27" t="s">
        <v>27</v>
      </c>
      <c r="B27" t="s">
        <v>28</v>
      </c>
      <c r="C27" s="8">
        <f>DATE(2022,1,27)</f>
        <v>44588</v>
      </c>
      <c r="D27" t="s">
        <v>355</v>
      </c>
      <c r="E27" s="7" t="s">
        <v>29</v>
      </c>
      <c r="F27" t="s">
        <v>356</v>
      </c>
      <c r="G27" t="s">
        <v>357</v>
      </c>
      <c r="H27" s="4">
        <v>1857.96</v>
      </c>
      <c r="I27" t="s">
        <v>358</v>
      </c>
    </row>
    <row r="28" spans="1:9" x14ac:dyDescent="0.2">
      <c r="A28" t="s">
        <v>27</v>
      </c>
      <c r="B28" t="s">
        <v>28</v>
      </c>
      <c r="C28" s="8">
        <f>DATE(2022,1,6)</f>
        <v>44567</v>
      </c>
      <c r="D28" t="s">
        <v>38</v>
      </c>
      <c r="E28" s="7" t="s">
        <v>39</v>
      </c>
      <c r="F28" t="s">
        <v>172</v>
      </c>
      <c r="G28" t="s">
        <v>359</v>
      </c>
      <c r="H28" s="4">
        <v>1840.9</v>
      </c>
      <c r="I28" t="s">
        <v>348</v>
      </c>
    </row>
    <row r="29" spans="1:9" x14ac:dyDescent="0.2">
      <c r="A29" t="s">
        <v>27</v>
      </c>
      <c r="B29" t="s">
        <v>28</v>
      </c>
      <c r="C29" s="8">
        <f>DATE(2022,1,13)</f>
        <v>44574</v>
      </c>
      <c r="D29" t="s">
        <v>164</v>
      </c>
      <c r="E29" s="7" t="s">
        <v>33</v>
      </c>
      <c r="F29" t="s">
        <v>263</v>
      </c>
      <c r="G29" t="s">
        <v>360</v>
      </c>
      <c r="H29" s="4">
        <v>1612.8</v>
      </c>
      <c r="I29" t="s">
        <v>329</v>
      </c>
    </row>
    <row r="30" spans="1:9" x14ac:dyDescent="0.2">
      <c r="A30" t="s">
        <v>27</v>
      </c>
      <c r="B30" t="s">
        <v>28</v>
      </c>
      <c r="C30" s="8">
        <f>DATE(2022,1,20)</f>
        <v>44581</v>
      </c>
      <c r="D30" t="s">
        <v>164</v>
      </c>
      <c r="E30" s="7" t="s">
        <v>33</v>
      </c>
      <c r="F30" t="s">
        <v>211</v>
      </c>
      <c r="G30" t="s">
        <v>361</v>
      </c>
      <c r="H30" s="4">
        <v>1548.3</v>
      </c>
      <c r="I30" t="s">
        <v>325</v>
      </c>
    </row>
    <row r="31" spans="1:9" x14ac:dyDescent="0.2">
      <c r="A31" t="s">
        <v>27</v>
      </c>
      <c r="B31" t="s">
        <v>28</v>
      </c>
      <c r="C31" s="8">
        <f>DATE(2022,1,26)</f>
        <v>44587</v>
      </c>
      <c r="D31" t="s">
        <v>164</v>
      </c>
      <c r="E31" s="7" t="s">
        <v>33</v>
      </c>
      <c r="F31" t="s">
        <v>211</v>
      </c>
      <c r="G31" t="s">
        <v>362</v>
      </c>
      <c r="H31" s="4">
        <v>1548.3</v>
      </c>
      <c r="I31" t="s">
        <v>318</v>
      </c>
    </row>
    <row r="32" spans="1:9" x14ac:dyDescent="0.2">
      <c r="A32" t="s">
        <v>27</v>
      </c>
      <c r="B32" t="s">
        <v>28</v>
      </c>
      <c r="C32" s="8">
        <f>DATE(2022,1,31)</f>
        <v>44592</v>
      </c>
      <c r="D32" t="s">
        <v>164</v>
      </c>
      <c r="E32" s="7" t="s">
        <v>33</v>
      </c>
      <c r="F32" t="s">
        <v>292</v>
      </c>
      <c r="G32" t="s">
        <v>363</v>
      </c>
      <c r="H32" s="4">
        <v>1500</v>
      </c>
      <c r="I32" t="s">
        <v>323</v>
      </c>
    </row>
    <row r="33" spans="1:9" x14ac:dyDescent="0.2">
      <c r="A33" t="s">
        <v>27</v>
      </c>
      <c r="B33" t="s">
        <v>28</v>
      </c>
      <c r="C33" s="8">
        <f>DATE(2022,1,31)</f>
        <v>44592</v>
      </c>
      <c r="D33" t="s">
        <v>164</v>
      </c>
      <c r="E33" s="7" t="s">
        <v>33</v>
      </c>
      <c r="F33" t="s">
        <v>292</v>
      </c>
      <c r="G33" t="s">
        <v>364</v>
      </c>
      <c r="H33" s="4">
        <v>1500</v>
      </c>
      <c r="I33" t="s">
        <v>323</v>
      </c>
    </row>
    <row r="34" spans="1:9" x14ac:dyDescent="0.2">
      <c r="A34" t="s">
        <v>27</v>
      </c>
      <c r="B34" t="s">
        <v>28</v>
      </c>
      <c r="C34" s="8">
        <f>DATE(2022,1,13)</f>
        <v>44574</v>
      </c>
      <c r="D34" t="s">
        <v>164</v>
      </c>
      <c r="E34" s="7" t="s">
        <v>33</v>
      </c>
      <c r="F34" t="s">
        <v>211</v>
      </c>
      <c r="G34" t="s">
        <v>365</v>
      </c>
      <c r="H34" s="4">
        <v>1238.6400000000001</v>
      </c>
      <c r="I34" t="s">
        <v>329</v>
      </c>
    </row>
    <row r="35" spans="1:9" x14ac:dyDescent="0.2">
      <c r="A35" t="s">
        <v>27</v>
      </c>
      <c r="B35" t="s">
        <v>28</v>
      </c>
      <c r="C35" s="8">
        <f>DATE(2022,1,13)</f>
        <v>44574</v>
      </c>
      <c r="D35" t="s">
        <v>164</v>
      </c>
      <c r="E35" s="7" t="s">
        <v>33</v>
      </c>
      <c r="F35" t="s">
        <v>292</v>
      </c>
      <c r="G35" t="s">
        <v>366</v>
      </c>
      <c r="H35" s="4">
        <v>1200</v>
      </c>
      <c r="I35" t="s">
        <v>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01A1-5D6A-4C34-8C67-67E2C327F23A}">
  <dimension ref="A1:I37"/>
  <sheetViews>
    <sheetView workbookViewId="0">
      <selection activeCell="A36" sqref="A36:B37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6" width="41.83203125" bestFit="1" customWidth="1"/>
    <col min="7" max="7" width="32.33203125" bestFit="1" customWidth="1"/>
    <col min="8" max="8" width="12" bestFit="1" customWidth="1"/>
    <col min="9" max="9" width="16.33203125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DATE(2022,2,10)</f>
        <v>44602</v>
      </c>
      <c r="D3" t="s">
        <v>315</v>
      </c>
      <c r="E3" s="7" t="s">
        <v>29</v>
      </c>
      <c r="F3" t="s">
        <v>316</v>
      </c>
      <c r="G3" t="s">
        <v>367</v>
      </c>
      <c r="H3" s="4">
        <v>-103227.75</v>
      </c>
      <c r="I3" t="s">
        <v>368</v>
      </c>
    </row>
    <row r="4" spans="1:9" x14ac:dyDescent="0.2">
      <c r="A4" t="s">
        <v>27</v>
      </c>
      <c r="B4" t="s">
        <v>28</v>
      </c>
      <c r="C4" s="8">
        <f>DATE(2022,2,10)</f>
        <v>44602</v>
      </c>
      <c r="D4" t="s">
        <v>315</v>
      </c>
      <c r="E4" s="7" t="s">
        <v>29</v>
      </c>
      <c r="F4" t="s">
        <v>316</v>
      </c>
      <c r="G4" t="s">
        <v>369</v>
      </c>
      <c r="H4" s="4">
        <v>80288.25</v>
      </c>
      <c r="I4" t="s">
        <v>368</v>
      </c>
    </row>
    <row r="5" spans="1:9" x14ac:dyDescent="0.2">
      <c r="A5" t="s">
        <v>27</v>
      </c>
      <c r="B5" t="s">
        <v>28</v>
      </c>
      <c r="C5" s="8">
        <f>DATE(2022,2,10)</f>
        <v>44602</v>
      </c>
      <c r="D5" t="s">
        <v>319</v>
      </c>
      <c r="E5" s="7" t="s">
        <v>29</v>
      </c>
      <c r="F5" t="s">
        <v>316</v>
      </c>
      <c r="G5" t="s">
        <v>367</v>
      </c>
      <c r="H5" s="4">
        <v>39188.050000000003</v>
      </c>
      <c r="I5" t="s">
        <v>368</v>
      </c>
    </row>
    <row r="6" spans="1:9" x14ac:dyDescent="0.2">
      <c r="A6" t="s">
        <v>27</v>
      </c>
      <c r="B6" t="s">
        <v>28</v>
      </c>
      <c r="C6" s="8">
        <f>DATE(2022,2,10)</f>
        <v>44602</v>
      </c>
      <c r="D6" t="s">
        <v>320</v>
      </c>
      <c r="E6" s="7" t="s">
        <v>29</v>
      </c>
      <c r="F6" t="s">
        <v>316</v>
      </c>
      <c r="G6" t="s">
        <v>367</v>
      </c>
      <c r="H6" s="4">
        <v>39141.9</v>
      </c>
      <c r="I6" t="s">
        <v>368</v>
      </c>
    </row>
    <row r="7" spans="1:9" x14ac:dyDescent="0.2">
      <c r="A7" t="s">
        <v>27</v>
      </c>
      <c r="B7" t="s">
        <v>28</v>
      </c>
      <c r="C7" s="8">
        <f>DATE(2022,2,10)</f>
        <v>44602</v>
      </c>
      <c r="D7" t="s">
        <v>319</v>
      </c>
      <c r="E7" s="7" t="s">
        <v>29</v>
      </c>
      <c r="F7" t="s">
        <v>316</v>
      </c>
      <c r="G7" t="s">
        <v>369</v>
      </c>
      <c r="H7" s="4">
        <v>30479.58</v>
      </c>
      <c r="I7" t="s">
        <v>368</v>
      </c>
    </row>
    <row r="8" spans="1:9" x14ac:dyDescent="0.2">
      <c r="A8" t="s">
        <v>27</v>
      </c>
      <c r="B8" t="s">
        <v>28</v>
      </c>
      <c r="C8" s="8">
        <f>DATE(2022,2,10)</f>
        <v>44602</v>
      </c>
      <c r="D8" t="s">
        <v>320</v>
      </c>
      <c r="E8" s="7" t="s">
        <v>29</v>
      </c>
      <c r="F8" t="s">
        <v>316</v>
      </c>
      <c r="G8" t="s">
        <v>369</v>
      </c>
      <c r="H8" s="4">
        <v>30443.7</v>
      </c>
      <c r="I8" t="s">
        <v>368</v>
      </c>
    </row>
    <row r="9" spans="1:9" x14ac:dyDescent="0.2">
      <c r="A9" t="s">
        <v>27</v>
      </c>
      <c r="B9" t="s">
        <v>28</v>
      </c>
      <c r="C9" s="8">
        <f>DATE(2022,2,3)</f>
        <v>44595</v>
      </c>
      <c r="D9" t="s">
        <v>16</v>
      </c>
      <c r="E9" s="7" t="s">
        <v>29</v>
      </c>
      <c r="F9" t="s">
        <v>12</v>
      </c>
      <c r="G9" t="s">
        <v>370</v>
      </c>
      <c r="H9" s="4">
        <v>29749.4</v>
      </c>
      <c r="I9" t="s">
        <v>371</v>
      </c>
    </row>
    <row r="10" spans="1:9" x14ac:dyDescent="0.2">
      <c r="A10" t="s">
        <v>27</v>
      </c>
      <c r="B10" t="s">
        <v>28</v>
      </c>
      <c r="C10" s="8">
        <f>DATE(2022,2,28)</f>
        <v>44620</v>
      </c>
      <c r="D10" t="s">
        <v>111</v>
      </c>
      <c r="E10" s="7" t="s">
        <v>50</v>
      </c>
      <c r="F10" t="s">
        <v>372</v>
      </c>
      <c r="G10" t="s">
        <v>373</v>
      </c>
      <c r="H10" s="4">
        <v>20250</v>
      </c>
      <c r="I10" t="s">
        <v>374</v>
      </c>
    </row>
    <row r="11" spans="1:9" x14ac:dyDescent="0.2">
      <c r="A11" t="s">
        <v>27</v>
      </c>
      <c r="B11" t="s">
        <v>28</v>
      </c>
      <c r="C11" s="8">
        <f>DATE(2022,2,10)</f>
        <v>44602</v>
      </c>
      <c r="D11" t="s">
        <v>331</v>
      </c>
      <c r="E11" s="7" t="s">
        <v>29</v>
      </c>
      <c r="F11" t="s">
        <v>332</v>
      </c>
      <c r="G11" s="10" t="s">
        <v>375</v>
      </c>
      <c r="H11" s="4">
        <v>7680</v>
      </c>
      <c r="I11" t="s">
        <v>368</v>
      </c>
    </row>
    <row r="12" spans="1:9" x14ac:dyDescent="0.2">
      <c r="A12" t="s">
        <v>27</v>
      </c>
      <c r="B12" t="s">
        <v>28</v>
      </c>
      <c r="C12" s="8">
        <f>DATE(2022,2,17)</f>
        <v>44609</v>
      </c>
      <c r="D12" t="s">
        <v>331</v>
      </c>
      <c r="E12" s="7" t="s">
        <v>29</v>
      </c>
      <c r="F12" t="s">
        <v>332</v>
      </c>
      <c r="G12" t="s">
        <v>376</v>
      </c>
      <c r="H12" s="4">
        <v>4800</v>
      </c>
      <c r="I12" t="s">
        <v>377</v>
      </c>
    </row>
    <row r="13" spans="1:9" x14ac:dyDescent="0.2">
      <c r="A13" t="s">
        <v>27</v>
      </c>
      <c r="B13" t="s">
        <v>28</v>
      </c>
      <c r="C13" s="8">
        <f>DATE(2022,2,24)</f>
        <v>44616</v>
      </c>
      <c r="D13" t="s">
        <v>331</v>
      </c>
      <c r="E13" s="7" t="s">
        <v>29</v>
      </c>
      <c r="F13" t="s">
        <v>332</v>
      </c>
      <c r="G13" t="s">
        <v>378</v>
      </c>
      <c r="H13" s="4">
        <v>4800</v>
      </c>
      <c r="I13" t="s">
        <v>379</v>
      </c>
    </row>
    <row r="14" spans="1:9" x14ac:dyDescent="0.2">
      <c r="A14" t="s">
        <v>27</v>
      </c>
      <c r="B14" t="s">
        <v>28</v>
      </c>
      <c r="C14" s="8">
        <f>DATE(2022,2,10)</f>
        <v>44602</v>
      </c>
      <c r="D14" t="s">
        <v>355</v>
      </c>
      <c r="E14" s="7" t="s">
        <v>29</v>
      </c>
      <c r="F14" t="s">
        <v>380</v>
      </c>
      <c r="G14" t="s">
        <v>381</v>
      </c>
      <c r="H14" s="4">
        <v>3887.63</v>
      </c>
      <c r="I14" t="s">
        <v>382</v>
      </c>
    </row>
    <row r="15" spans="1:9" x14ac:dyDescent="0.2">
      <c r="A15" t="s">
        <v>27</v>
      </c>
      <c r="B15" t="s">
        <v>28</v>
      </c>
      <c r="C15" s="8">
        <f>DATE(2022,2,3)</f>
        <v>44595</v>
      </c>
      <c r="D15" t="s">
        <v>331</v>
      </c>
      <c r="E15" s="7" t="s">
        <v>29</v>
      </c>
      <c r="F15" t="s">
        <v>332</v>
      </c>
      <c r="G15" s="10" t="s">
        <v>383</v>
      </c>
      <c r="H15" s="4">
        <v>3840</v>
      </c>
      <c r="I15" t="s">
        <v>371</v>
      </c>
    </row>
    <row r="16" spans="1:9" x14ac:dyDescent="0.2">
      <c r="A16" t="s">
        <v>27</v>
      </c>
      <c r="B16" t="s">
        <v>28</v>
      </c>
      <c r="C16" s="8">
        <f>DATE(2022,2,3)</f>
        <v>44595</v>
      </c>
      <c r="D16" t="s">
        <v>339</v>
      </c>
      <c r="E16" s="7" t="s">
        <v>29</v>
      </c>
      <c r="F16" t="s">
        <v>384</v>
      </c>
      <c r="G16" t="s">
        <v>341</v>
      </c>
      <c r="H16" s="4">
        <v>3225</v>
      </c>
      <c r="I16" t="s">
        <v>385</v>
      </c>
    </row>
    <row r="17" spans="1:9" x14ac:dyDescent="0.2">
      <c r="A17" t="s">
        <v>27</v>
      </c>
      <c r="B17" t="s">
        <v>28</v>
      </c>
      <c r="C17" s="8">
        <f>DATE(2022,2,17)</f>
        <v>44609</v>
      </c>
      <c r="D17" t="s">
        <v>285</v>
      </c>
      <c r="E17" s="7" t="s">
        <v>39</v>
      </c>
      <c r="F17" t="s">
        <v>286</v>
      </c>
      <c r="G17" t="s">
        <v>386</v>
      </c>
      <c r="H17" s="4">
        <v>3073.1</v>
      </c>
      <c r="I17" t="s">
        <v>377</v>
      </c>
    </row>
    <row r="18" spans="1:9" x14ac:dyDescent="0.2">
      <c r="A18" t="s">
        <v>27</v>
      </c>
      <c r="B18" t="s">
        <v>28</v>
      </c>
      <c r="C18" s="8">
        <f>DATE(2022,2,3)</f>
        <v>44595</v>
      </c>
      <c r="D18" t="s">
        <v>38</v>
      </c>
      <c r="E18" s="7" t="s">
        <v>39</v>
      </c>
      <c r="F18" t="s">
        <v>172</v>
      </c>
      <c r="G18" s="10" t="s">
        <v>387</v>
      </c>
      <c r="H18" s="4">
        <v>3068.16</v>
      </c>
      <c r="I18" t="s">
        <v>371</v>
      </c>
    </row>
    <row r="19" spans="1:9" x14ac:dyDescent="0.2">
      <c r="A19" t="s">
        <v>27</v>
      </c>
      <c r="B19" t="s">
        <v>28</v>
      </c>
      <c r="C19" s="8">
        <f>DATE(2022,2,17)</f>
        <v>44609</v>
      </c>
      <c r="D19" t="s">
        <v>38</v>
      </c>
      <c r="E19" s="7" t="s">
        <v>39</v>
      </c>
      <c r="F19" t="s">
        <v>172</v>
      </c>
      <c r="G19" t="s">
        <v>388</v>
      </c>
      <c r="H19" s="4">
        <v>3068.16</v>
      </c>
      <c r="I19" t="s">
        <v>377</v>
      </c>
    </row>
    <row r="20" spans="1:9" x14ac:dyDescent="0.2">
      <c r="A20" t="s">
        <v>27</v>
      </c>
      <c r="B20" t="s">
        <v>28</v>
      </c>
      <c r="C20" s="8">
        <f>DATE(2022,2,24)</f>
        <v>44616</v>
      </c>
      <c r="D20" t="s">
        <v>38</v>
      </c>
      <c r="E20" s="7" t="s">
        <v>39</v>
      </c>
      <c r="F20" t="s">
        <v>172</v>
      </c>
      <c r="G20" t="s">
        <v>389</v>
      </c>
      <c r="H20" s="4">
        <v>3068.16</v>
      </c>
      <c r="I20" t="s">
        <v>379</v>
      </c>
    </row>
    <row r="21" spans="1:9" x14ac:dyDescent="0.2">
      <c r="A21" t="s">
        <v>27</v>
      </c>
      <c r="B21" t="s">
        <v>28</v>
      </c>
      <c r="C21" s="8">
        <f>DATE(2022,2,3)</f>
        <v>44595</v>
      </c>
      <c r="D21" t="s">
        <v>16</v>
      </c>
      <c r="E21" s="7" t="s">
        <v>29</v>
      </c>
      <c r="F21" t="s">
        <v>12</v>
      </c>
      <c r="G21" t="s">
        <v>390</v>
      </c>
      <c r="H21" s="4">
        <v>2976.19</v>
      </c>
      <c r="I21" t="s">
        <v>371</v>
      </c>
    </row>
    <row r="22" spans="1:9" x14ac:dyDescent="0.2">
      <c r="A22" t="s">
        <v>27</v>
      </c>
      <c r="B22" t="s">
        <v>28</v>
      </c>
      <c r="C22" s="8">
        <f>DATE(2022,2,3)</f>
        <v>44595</v>
      </c>
      <c r="D22" t="s">
        <v>16</v>
      </c>
      <c r="E22" s="7" t="s">
        <v>29</v>
      </c>
      <c r="F22" t="s">
        <v>12</v>
      </c>
      <c r="G22" t="s">
        <v>391</v>
      </c>
      <c r="H22" s="4">
        <v>2747.26</v>
      </c>
      <c r="I22" t="s">
        <v>371</v>
      </c>
    </row>
    <row r="23" spans="1:9" x14ac:dyDescent="0.2">
      <c r="A23" t="s">
        <v>27</v>
      </c>
      <c r="B23" t="s">
        <v>28</v>
      </c>
      <c r="C23" s="8">
        <f>DATE(2022,2,28)</f>
        <v>44620</v>
      </c>
      <c r="D23" t="s">
        <v>111</v>
      </c>
      <c r="E23" s="7" t="s">
        <v>50</v>
      </c>
      <c r="F23" t="s">
        <v>392</v>
      </c>
      <c r="G23" t="s">
        <v>393</v>
      </c>
      <c r="H23" s="4">
        <v>1680</v>
      </c>
      <c r="I23" t="s">
        <v>374</v>
      </c>
    </row>
    <row r="24" spans="1:9" x14ac:dyDescent="0.2">
      <c r="A24" t="s">
        <v>27</v>
      </c>
      <c r="B24" t="s">
        <v>28</v>
      </c>
      <c r="C24" s="8">
        <f>DATE(2022,2,3)</f>
        <v>44595</v>
      </c>
      <c r="D24" t="s">
        <v>164</v>
      </c>
      <c r="E24" s="7" t="s">
        <v>33</v>
      </c>
      <c r="F24" t="s">
        <v>211</v>
      </c>
      <c r="G24" s="10" t="s">
        <v>394</v>
      </c>
      <c r="H24" s="4">
        <v>1548.3</v>
      </c>
      <c r="I24" t="s">
        <v>371</v>
      </c>
    </row>
    <row r="25" spans="1:9" x14ac:dyDescent="0.2">
      <c r="A25" t="s">
        <v>27</v>
      </c>
      <c r="B25" t="s">
        <v>28</v>
      </c>
      <c r="C25" s="8">
        <f>DATE(2022,2,10)</f>
        <v>44602</v>
      </c>
      <c r="D25" t="s">
        <v>164</v>
      </c>
      <c r="E25" s="7" t="s">
        <v>33</v>
      </c>
      <c r="F25" t="s">
        <v>211</v>
      </c>
      <c r="G25" s="10" t="s">
        <v>395</v>
      </c>
      <c r="H25" s="4">
        <v>1548.3</v>
      </c>
      <c r="I25" t="s">
        <v>368</v>
      </c>
    </row>
    <row r="26" spans="1:9" x14ac:dyDescent="0.2">
      <c r="A26" t="s">
        <v>27</v>
      </c>
      <c r="B26" t="s">
        <v>28</v>
      </c>
      <c r="C26" s="8">
        <f>DATE(2022,2,17)</f>
        <v>44609</v>
      </c>
      <c r="D26" t="s">
        <v>164</v>
      </c>
      <c r="E26" s="7" t="s">
        <v>33</v>
      </c>
      <c r="F26" t="s">
        <v>211</v>
      </c>
      <c r="G26" t="s">
        <v>396</v>
      </c>
      <c r="H26" s="4">
        <v>1548.3</v>
      </c>
      <c r="I26" t="s">
        <v>377</v>
      </c>
    </row>
    <row r="27" spans="1:9" x14ac:dyDescent="0.2">
      <c r="A27" t="s">
        <v>27</v>
      </c>
      <c r="B27" t="s">
        <v>28</v>
      </c>
      <c r="C27" s="8">
        <f>DATE(2022,2,24)</f>
        <v>44616</v>
      </c>
      <c r="D27" t="s">
        <v>164</v>
      </c>
      <c r="E27" s="7" t="s">
        <v>33</v>
      </c>
      <c r="F27" t="s">
        <v>211</v>
      </c>
      <c r="G27" t="s">
        <v>397</v>
      </c>
      <c r="H27" s="4">
        <v>1548.3</v>
      </c>
      <c r="I27" t="s">
        <v>379</v>
      </c>
    </row>
    <row r="28" spans="1:9" x14ac:dyDescent="0.2">
      <c r="A28" t="s">
        <v>27</v>
      </c>
      <c r="B28" t="s">
        <v>28</v>
      </c>
      <c r="C28" s="8">
        <f>DATE(2022,2,17)</f>
        <v>44609</v>
      </c>
      <c r="D28" t="s">
        <v>164</v>
      </c>
      <c r="E28" s="7" t="s">
        <v>33</v>
      </c>
      <c r="F28" t="s">
        <v>292</v>
      </c>
      <c r="G28" t="s">
        <v>398</v>
      </c>
      <c r="H28" s="4">
        <v>1500</v>
      </c>
      <c r="I28" t="s">
        <v>377</v>
      </c>
    </row>
    <row r="29" spans="1:9" x14ac:dyDescent="0.2">
      <c r="A29" t="s">
        <v>27</v>
      </c>
      <c r="B29" t="s">
        <v>28</v>
      </c>
      <c r="C29" s="8">
        <f>DATE(2022,2,24)</f>
        <v>44616</v>
      </c>
      <c r="D29" t="s">
        <v>164</v>
      </c>
      <c r="E29" s="7" t="s">
        <v>33</v>
      </c>
      <c r="F29" t="s">
        <v>289</v>
      </c>
      <c r="G29" t="s">
        <v>399</v>
      </c>
      <c r="H29" s="4">
        <v>1440</v>
      </c>
      <c r="I29" t="s">
        <v>379</v>
      </c>
    </row>
    <row r="30" spans="1:9" x14ac:dyDescent="0.2">
      <c r="A30" t="s">
        <v>27</v>
      </c>
      <c r="B30" t="s">
        <v>28</v>
      </c>
      <c r="C30" s="8">
        <f>DATE(2022,2,24)</f>
        <v>44616</v>
      </c>
      <c r="D30" t="s">
        <v>164</v>
      </c>
      <c r="E30" s="7" t="s">
        <v>33</v>
      </c>
      <c r="F30" t="s">
        <v>289</v>
      </c>
      <c r="G30" t="s">
        <v>400</v>
      </c>
      <c r="H30" s="4">
        <v>1440</v>
      </c>
      <c r="I30" t="s">
        <v>379</v>
      </c>
    </row>
    <row r="31" spans="1:9" x14ac:dyDescent="0.2">
      <c r="A31" t="s">
        <v>27</v>
      </c>
      <c r="B31" t="s">
        <v>28</v>
      </c>
      <c r="C31" s="8">
        <f>DATE(2022,2,28)</f>
        <v>44620</v>
      </c>
      <c r="D31" t="s">
        <v>164</v>
      </c>
      <c r="E31" s="7" t="s">
        <v>33</v>
      </c>
      <c r="F31" t="s">
        <v>211</v>
      </c>
      <c r="G31" t="s">
        <v>401</v>
      </c>
      <c r="H31" s="4">
        <v>1393.48</v>
      </c>
      <c r="I31" t="s">
        <v>374</v>
      </c>
    </row>
    <row r="32" spans="1:9" x14ac:dyDescent="0.2">
      <c r="A32" t="s">
        <v>27</v>
      </c>
      <c r="B32" t="s">
        <v>28</v>
      </c>
      <c r="C32" s="8">
        <f>DATE(2022,2,24)</f>
        <v>44616</v>
      </c>
      <c r="D32" t="s">
        <v>111</v>
      </c>
      <c r="E32" s="7" t="s">
        <v>50</v>
      </c>
      <c r="F32" t="s">
        <v>402</v>
      </c>
      <c r="G32" t="s">
        <v>403</v>
      </c>
      <c r="H32" s="4">
        <v>1311</v>
      </c>
      <c r="I32" t="s">
        <v>379</v>
      </c>
    </row>
    <row r="33" spans="1:9" x14ac:dyDescent="0.2">
      <c r="A33" t="s">
        <v>27</v>
      </c>
      <c r="B33" t="s">
        <v>28</v>
      </c>
      <c r="C33" s="8">
        <f>DATE(2022,2,17)</f>
        <v>44609</v>
      </c>
      <c r="D33" t="s">
        <v>38</v>
      </c>
      <c r="E33" s="7" t="s">
        <v>39</v>
      </c>
      <c r="F33" t="s">
        <v>172</v>
      </c>
      <c r="G33" t="s">
        <v>404</v>
      </c>
      <c r="H33" s="4">
        <v>1227.26</v>
      </c>
      <c r="I33" t="s">
        <v>377</v>
      </c>
    </row>
    <row r="34" spans="1:9" x14ac:dyDescent="0.2">
      <c r="A34" t="s">
        <v>27</v>
      </c>
      <c r="B34" t="s">
        <v>28</v>
      </c>
      <c r="C34" s="8">
        <f>DATE(2022,2,17)</f>
        <v>44609</v>
      </c>
      <c r="D34" t="s">
        <v>164</v>
      </c>
      <c r="E34" s="7" t="s">
        <v>33</v>
      </c>
      <c r="F34" t="s">
        <v>292</v>
      </c>
      <c r="G34" t="s">
        <v>405</v>
      </c>
      <c r="H34" s="4">
        <v>1200</v>
      </c>
      <c r="I34" t="s">
        <v>377</v>
      </c>
    </row>
    <row r="35" spans="1:9" x14ac:dyDescent="0.2">
      <c r="A35" t="s">
        <v>27</v>
      </c>
      <c r="B35" t="s">
        <v>28</v>
      </c>
      <c r="C35" s="8">
        <f>DATE(2022,2,24)</f>
        <v>44616</v>
      </c>
      <c r="D35" t="s">
        <v>16</v>
      </c>
      <c r="E35" s="7" t="s">
        <v>29</v>
      </c>
      <c r="F35" t="s">
        <v>12</v>
      </c>
      <c r="G35" t="s">
        <v>406</v>
      </c>
      <c r="H35" s="4">
        <v>1172.99</v>
      </c>
      <c r="I35" t="s">
        <v>379</v>
      </c>
    </row>
    <row r="36" spans="1:9" x14ac:dyDescent="0.2">
      <c r="A36" t="s">
        <v>27</v>
      </c>
      <c r="B36" t="s">
        <v>28</v>
      </c>
      <c r="C36" s="8">
        <f>DATE(2022,2,28)</f>
        <v>44620</v>
      </c>
      <c r="D36" t="s">
        <v>111</v>
      </c>
      <c r="E36" s="7" t="s">
        <v>50</v>
      </c>
      <c r="F36" t="s">
        <v>392</v>
      </c>
      <c r="G36" t="s">
        <v>407</v>
      </c>
      <c r="H36" s="4">
        <v>1140</v>
      </c>
      <c r="I36" t="s">
        <v>374</v>
      </c>
    </row>
    <row r="37" spans="1:9" x14ac:dyDescent="0.2">
      <c r="A37" t="s">
        <v>27</v>
      </c>
      <c r="B37" t="s">
        <v>28</v>
      </c>
      <c r="C37" s="8">
        <f>DATE(2022,2,24)</f>
        <v>44616</v>
      </c>
      <c r="D37" t="s">
        <v>164</v>
      </c>
      <c r="E37" s="7" t="s">
        <v>33</v>
      </c>
      <c r="F37" t="s">
        <v>118</v>
      </c>
      <c r="G37" t="s">
        <v>408</v>
      </c>
      <c r="H37" s="4">
        <v>1049.92</v>
      </c>
      <c r="I37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52E9-3D76-498C-B566-5C892D3A5C20}">
  <dimension ref="A1:I49"/>
  <sheetViews>
    <sheetView tabSelected="1" workbookViewId="0">
      <selection activeCell="A38" sqref="A38:B49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6" width="41.83203125" bestFit="1" customWidth="1"/>
    <col min="7" max="7" width="32.33203125" bestFit="1" customWidth="1"/>
    <col min="8" max="8" width="12" bestFit="1" customWidth="1"/>
    <col min="9" max="9" width="16.33203125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DATE(2022,3,25)</f>
        <v>44645</v>
      </c>
      <c r="D3" t="s">
        <v>315</v>
      </c>
      <c r="E3" s="7" t="s">
        <v>29</v>
      </c>
      <c r="F3" t="s">
        <v>316</v>
      </c>
      <c r="G3" t="s">
        <v>409</v>
      </c>
      <c r="H3" s="4">
        <v>45296.7</v>
      </c>
      <c r="I3" t="s">
        <v>410</v>
      </c>
    </row>
    <row r="4" spans="1:9" x14ac:dyDescent="0.2">
      <c r="A4" t="s">
        <v>27</v>
      </c>
      <c r="B4" t="s">
        <v>28</v>
      </c>
      <c r="C4" s="8">
        <f>DATE(2022,3,25)</f>
        <v>44645</v>
      </c>
      <c r="D4" t="s">
        <v>319</v>
      </c>
      <c r="E4" s="7" t="s">
        <v>29</v>
      </c>
      <c r="F4" t="s">
        <v>316</v>
      </c>
      <c r="G4" t="s">
        <v>409</v>
      </c>
      <c r="H4" s="4">
        <v>19033.13</v>
      </c>
      <c r="I4" t="s">
        <v>410</v>
      </c>
    </row>
    <row r="5" spans="1:9" x14ac:dyDescent="0.2">
      <c r="A5" t="s">
        <v>27</v>
      </c>
      <c r="B5" t="s">
        <v>28</v>
      </c>
      <c r="C5" s="8">
        <f>DATE(2022,3,31)</f>
        <v>44651</v>
      </c>
      <c r="D5" t="s">
        <v>227</v>
      </c>
      <c r="E5" s="7" t="s">
        <v>29</v>
      </c>
      <c r="F5" t="s">
        <v>228</v>
      </c>
      <c r="G5" t="s">
        <v>411</v>
      </c>
      <c r="H5" s="4">
        <v>17224.650000000001</v>
      </c>
      <c r="I5" t="s">
        <v>412</v>
      </c>
    </row>
    <row r="6" spans="1:9" x14ac:dyDescent="0.2">
      <c r="A6" t="s">
        <v>27</v>
      </c>
      <c r="B6" t="s">
        <v>28</v>
      </c>
      <c r="C6" s="8">
        <f>DATE(2022,3,25)</f>
        <v>44645</v>
      </c>
      <c r="D6" t="s">
        <v>155</v>
      </c>
      <c r="E6" s="7" t="s">
        <v>39</v>
      </c>
      <c r="F6" t="s">
        <v>156</v>
      </c>
      <c r="G6" t="s">
        <v>413</v>
      </c>
      <c r="H6" s="4">
        <v>13350.75</v>
      </c>
      <c r="I6" t="s">
        <v>410</v>
      </c>
    </row>
    <row r="7" spans="1:9" x14ac:dyDescent="0.2">
      <c r="A7" t="s">
        <v>27</v>
      </c>
      <c r="B7" t="s">
        <v>28</v>
      </c>
      <c r="C7" s="8">
        <f>DATE(2022,3,29)</f>
        <v>44649</v>
      </c>
      <c r="D7" t="s">
        <v>414</v>
      </c>
      <c r="E7" s="7" t="s">
        <v>29</v>
      </c>
      <c r="F7" t="s">
        <v>228</v>
      </c>
      <c r="G7" t="s">
        <v>341</v>
      </c>
      <c r="H7" s="4">
        <v>12564.21</v>
      </c>
      <c r="I7" t="s">
        <v>415</v>
      </c>
    </row>
    <row r="8" spans="1:9" x14ac:dyDescent="0.2">
      <c r="A8" t="s">
        <v>27</v>
      </c>
      <c r="B8" t="s">
        <v>28</v>
      </c>
      <c r="C8" s="8">
        <f>DATE(2022,3,31)</f>
        <v>44651</v>
      </c>
      <c r="D8" t="s">
        <v>146</v>
      </c>
      <c r="E8" s="7" t="s">
        <v>29</v>
      </c>
      <c r="F8" t="s">
        <v>147</v>
      </c>
      <c r="G8" t="s">
        <v>416</v>
      </c>
      <c r="H8" s="4">
        <v>12177</v>
      </c>
      <c r="I8" t="s">
        <v>412</v>
      </c>
    </row>
    <row r="9" spans="1:9" x14ac:dyDescent="0.2">
      <c r="A9" t="s">
        <v>27</v>
      </c>
      <c r="B9" t="s">
        <v>28</v>
      </c>
      <c r="C9" s="8">
        <f>DATE(2022,3,10)</f>
        <v>44630</v>
      </c>
      <c r="D9" t="s">
        <v>417</v>
      </c>
      <c r="E9" s="7" t="s">
        <v>33</v>
      </c>
      <c r="F9" t="s">
        <v>418</v>
      </c>
      <c r="G9" t="s">
        <v>419</v>
      </c>
      <c r="H9" s="4">
        <v>12000</v>
      </c>
      <c r="I9" t="s">
        <v>420</v>
      </c>
    </row>
    <row r="10" spans="1:9" x14ac:dyDescent="0.2">
      <c r="A10" t="s">
        <v>27</v>
      </c>
      <c r="B10" t="s">
        <v>28</v>
      </c>
      <c r="C10" s="8">
        <f>DATE(2022,3,31)</f>
        <v>44651</v>
      </c>
      <c r="D10" t="s">
        <v>417</v>
      </c>
      <c r="E10" s="7" t="s">
        <v>33</v>
      </c>
      <c r="F10" t="s">
        <v>418</v>
      </c>
      <c r="G10" t="s">
        <v>421</v>
      </c>
      <c r="H10" s="4">
        <v>12000</v>
      </c>
      <c r="I10" t="s">
        <v>412</v>
      </c>
    </row>
    <row r="11" spans="1:9" x14ac:dyDescent="0.2">
      <c r="A11" t="s">
        <v>27</v>
      </c>
      <c r="B11" t="s">
        <v>28</v>
      </c>
      <c r="C11" s="8">
        <f>DATE(2022,3,10)</f>
        <v>44630</v>
      </c>
      <c r="D11" t="s">
        <v>7</v>
      </c>
      <c r="E11" s="7" t="s">
        <v>33</v>
      </c>
      <c r="F11" t="s">
        <v>8</v>
      </c>
      <c r="G11" t="s">
        <v>422</v>
      </c>
      <c r="H11" s="4">
        <v>11352</v>
      </c>
      <c r="I11" t="s">
        <v>420</v>
      </c>
    </row>
    <row r="12" spans="1:9" x14ac:dyDescent="0.2">
      <c r="A12" t="s">
        <v>27</v>
      </c>
      <c r="B12" t="s">
        <v>28</v>
      </c>
      <c r="C12" s="8">
        <f>DATE(2022,3,31)</f>
        <v>44651</v>
      </c>
      <c r="D12" t="s">
        <v>7</v>
      </c>
      <c r="E12" s="7" t="s">
        <v>33</v>
      </c>
      <c r="F12" t="s">
        <v>8</v>
      </c>
      <c r="G12" t="s">
        <v>423</v>
      </c>
      <c r="H12" s="4">
        <v>11352</v>
      </c>
      <c r="I12" t="s">
        <v>412</v>
      </c>
    </row>
    <row r="13" spans="1:9" x14ac:dyDescent="0.2">
      <c r="A13" t="s">
        <v>27</v>
      </c>
      <c r="B13" t="s">
        <v>28</v>
      </c>
      <c r="C13" s="8">
        <f>DATE(2022,3,17)</f>
        <v>44637</v>
      </c>
      <c r="D13" t="s">
        <v>424</v>
      </c>
      <c r="E13" s="7" t="s">
        <v>50</v>
      </c>
      <c r="F13" t="s">
        <v>425</v>
      </c>
      <c r="G13" t="s">
        <v>426</v>
      </c>
      <c r="H13" s="4">
        <v>9816</v>
      </c>
      <c r="I13" t="s">
        <v>427</v>
      </c>
    </row>
    <row r="14" spans="1:9" x14ac:dyDescent="0.2">
      <c r="A14" t="s">
        <v>27</v>
      </c>
      <c r="B14" t="s">
        <v>28</v>
      </c>
      <c r="C14" s="8">
        <f>DATE(2022,3,3)</f>
        <v>44623</v>
      </c>
      <c r="D14" t="s">
        <v>331</v>
      </c>
      <c r="E14" s="7" t="s">
        <v>29</v>
      </c>
      <c r="F14" t="s">
        <v>332</v>
      </c>
      <c r="G14" t="s">
        <v>428</v>
      </c>
      <c r="H14" s="4">
        <v>9600</v>
      </c>
      <c r="I14" t="s">
        <v>429</v>
      </c>
    </row>
    <row r="15" spans="1:9" x14ac:dyDescent="0.2">
      <c r="A15" t="s">
        <v>27</v>
      </c>
      <c r="B15" t="s">
        <v>28</v>
      </c>
      <c r="C15" s="8">
        <f>DATE(2022,3,25)</f>
        <v>44645</v>
      </c>
      <c r="D15" t="s">
        <v>430</v>
      </c>
      <c r="E15" s="7" t="s">
        <v>50</v>
      </c>
      <c r="F15" t="s">
        <v>431</v>
      </c>
      <c r="G15" t="s">
        <v>432</v>
      </c>
      <c r="H15" s="4">
        <v>9598.81</v>
      </c>
      <c r="I15" t="s">
        <v>410</v>
      </c>
    </row>
    <row r="16" spans="1:9" x14ac:dyDescent="0.2">
      <c r="A16" t="s">
        <v>27</v>
      </c>
      <c r="B16" t="s">
        <v>28</v>
      </c>
      <c r="C16" s="8">
        <f>DATE(2022,3,31)</f>
        <v>44651</v>
      </c>
      <c r="D16" t="s">
        <v>59</v>
      </c>
      <c r="E16" s="7" t="s">
        <v>29</v>
      </c>
      <c r="F16" t="s">
        <v>433</v>
      </c>
      <c r="G16" t="s">
        <v>434</v>
      </c>
      <c r="H16" s="4">
        <v>9250</v>
      </c>
      <c r="I16" t="s">
        <v>412</v>
      </c>
    </row>
    <row r="17" spans="1:9" x14ac:dyDescent="0.2">
      <c r="A17" t="s">
        <v>27</v>
      </c>
      <c r="B17" t="s">
        <v>28</v>
      </c>
      <c r="C17" s="8">
        <f>DATE(2022,3,31)</f>
        <v>44651</v>
      </c>
      <c r="D17" t="s">
        <v>59</v>
      </c>
      <c r="E17" s="7" t="s">
        <v>29</v>
      </c>
      <c r="F17" t="s">
        <v>433</v>
      </c>
      <c r="G17" t="s">
        <v>434</v>
      </c>
      <c r="H17" s="4">
        <v>9250</v>
      </c>
      <c r="I17" t="s">
        <v>412</v>
      </c>
    </row>
    <row r="18" spans="1:9" x14ac:dyDescent="0.2">
      <c r="A18" t="s">
        <v>27</v>
      </c>
      <c r="B18" t="s">
        <v>28</v>
      </c>
      <c r="C18" s="8">
        <f>DATE(2022,3,25)</f>
        <v>44645</v>
      </c>
      <c r="D18" t="s">
        <v>111</v>
      </c>
      <c r="E18" s="7" t="s">
        <v>50</v>
      </c>
      <c r="F18" t="s">
        <v>372</v>
      </c>
      <c r="G18" t="s">
        <v>435</v>
      </c>
      <c r="H18" s="4">
        <v>9000</v>
      </c>
      <c r="I18" t="s">
        <v>410</v>
      </c>
    </row>
    <row r="19" spans="1:9" x14ac:dyDescent="0.2">
      <c r="A19" t="s">
        <v>27</v>
      </c>
      <c r="B19" t="s">
        <v>28</v>
      </c>
      <c r="C19" s="8">
        <f>DATE(2022,3,25)</f>
        <v>44645</v>
      </c>
      <c r="D19" t="s">
        <v>320</v>
      </c>
      <c r="E19" s="7" t="s">
        <v>29</v>
      </c>
      <c r="F19" t="s">
        <v>316</v>
      </c>
      <c r="G19" t="s">
        <v>409</v>
      </c>
      <c r="H19" s="4">
        <v>8118.32</v>
      </c>
      <c r="I19" t="s">
        <v>410</v>
      </c>
    </row>
    <row r="20" spans="1:9" x14ac:dyDescent="0.2">
      <c r="A20" t="s">
        <v>27</v>
      </c>
      <c r="B20" t="s">
        <v>28</v>
      </c>
      <c r="C20" s="8">
        <f>DATE(2022,3,10)</f>
        <v>44630</v>
      </c>
      <c r="D20" t="s">
        <v>16</v>
      </c>
      <c r="E20" s="7" t="s">
        <v>29</v>
      </c>
      <c r="F20" t="s">
        <v>436</v>
      </c>
      <c r="G20" t="s">
        <v>437</v>
      </c>
      <c r="H20" s="4">
        <v>8100</v>
      </c>
      <c r="I20" t="s">
        <v>420</v>
      </c>
    </row>
    <row r="21" spans="1:9" x14ac:dyDescent="0.2">
      <c r="A21" t="s">
        <v>27</v>
      </c>
      <c r="B21" t="s">
        <v>28</v>
      </c>
      <c r="C21" s="8">
        <f>DATE(2022,3,17)</f>
        <v>44637</v>
      </c>
      <c r="D21" t="s">
        <v>16</v>
      </c>
      <c r="E21" s="7" t="s">
        <v>29</v>
      </c>
      <c r="F21" t="s">
        <v>120</v>
      </c>
      <c r="G21" t="s">
        <v>438</v>
      </c>
      <c r="H21" s="4">
        <v>7471.2</v>
      </c>
      <c r="I21" t="s">
        <v>427</v>
      </c>
    </row>
    <row r="22" spans="1:9" x14ac:dyDescent="0.2">
      <c r="A22" t="s">
        <v>27</v>
      </c>
      <c r="B22" t="s">
        <v>28</v>
      </c>
      <c r="C22" s="8">
        <f>DATE(2022,3,25)</f>
        <v>44645</v>
      </c>
      <c r="D22" t="s">
        <v>7</v>
      </c>
      <c r="E22" s="7" t="s">
        <v>33</v>
      </c>
      <c r="F22" t="s">
        <v>439</v>
      </c>
      <c r="G22" t="s">
        <v>440</v>
      </c>
      <c r="H22" s="4">
        <v>6360</v>
      </c>
      <c r="I22" t="s">
        <v>410</v>
      </c>
    </row>
    <row r="23" spans="1:9" x14ac:dyDescent="0.2">
      <c r="A23" t="s">
        <v>27</v>
      </c>
      <c r="B23" t="s">
        <v>28</v>
      </c>
      <c r="C23" s="8">
        <f>DATE(2022,3,31)</f>
        <v>44651</v>
      </c>
      <c r="D23" t="s">
        <v>133</v>
      </c>
      <c r="E23" s="7" t="s">
        <v>50</v>
      </c>
      <c r="F23" t="s">
        <v>441</v>
      </c>
      <c r="G23" t="s">
        <v>442</v>
      </c>
      <c r="H23" s="4">
        <v>6240</v>
      </c>
      <c r="I23" t="s">
        <v>412</v>
      </c>
    </row>
    <row r="24" spans="1:9" x14ac:dyDescent="0.2">
      <c r="A24" t="s">
        <v>27</v>
      </c>
      <c r="B24" t="s">
        <v>28</v>
      </c>
      <c r="C24" s="8">
        <f>DATE(2022,3,25)</f>
        <v>44645</v>
      </c>
      <c r="D24" t="s">
        <v>16</v>
      </c>
      <c r="E24" s="7" t="s">
        <v>29</v>
      </c>
      <c r="F24" t="s">
        <v>443</v>
      </c>
      <c r="G24" t="s">
        <v>444</v>
      </c>
      <c r="H24" s="4">
        <v>5040</v>
      </c>
      <c r="I24" t="s">
        <v>410</v>
      </c>
    </row>
    <row r="25" spans="1:9" x14ac:dyDescent="0.2">
      <c r="A25" t="s">
        <v>27</v>
      </c>
      <c r="B25" t="s">
        <v>28</v>
      </c>
      <c r="C25" s="8">
        <f>DATE(2022,3,10)</f>
        <v>44630</v>
      </c>
      <c r="D25" t="s">
        <v>331</v>
      </c>
      <c r="E25" s="7" t="s">
        <v>29</v>
      </c>
      <c r="F25" t="s">
        <v>332</v>
      </c>
      <c r="G25" t="s">
        <v>445</v>
      </c>
      <c r="H25" s="4">
        <v>4800</v>
      </c>
      <c r="I25" t="s">
        <v>420</v>
      </c>
    </row>
    <row r="26" spans="1:9" x14ac:dyDescent="0.2">
      <c r="A26" t="s">
        <v>27</v>
      </c>
      <c r="B26" t="s">
        <v>28</v>
      </c>
      <c r="C26" s="8">
        <f>DATE(2022,3,17)</f>
        <v>44637</v>
      </c>
      <c r="D26" t="s">
        <v>331</v>
      </c>
      <c r="E26" s="7" t="s">
        <v>29</v>
      </c>
      <c r="F26" t="s">
        <v>332</v>
      </c>
      <c r="G26" t="s">
        <v>446</v>
      </c>
      <c r="H26" s="4">
        <v>4800</v>
      </c>
      <c r="I26" t="s">
        <v>427</v>
      </c>
    </row>
    <row r="27" spans="1:9" x14ac:dyDescent="0.2">
      <c r="A27" t="s">
        <v>27</v>
      </c>
      <c r="B27" t="s">
        <v>28</v>
      </c>
      <c r="C27" s="8">
        <f>DATE(2022,3,25)</f>
        <v>44645</v>
      </c>
      <c r="D27" t="s">
        <v>331</v>
      </c>
      <c r="E27" s="7" t="s">
        <v>29</v>
      </c>
      <c r="F27" t="s">
        <v>332</v>
      </c>
      <c r="G27" t="s">
        <v>447</v>
      </c>
      <c r="H27" s="4">
        <v>4800</v>
      </c>
      <c r="I27" t="s">
        <v>410</v>
      </c>
    </row>
    <row r="28" spans="1:9" x14ac:dyDescent="0.2">
      <c r="A28" t="s">
        <v>27</v>
      </c>
      <c r="B28" t="s">
        <v>28</v>
      </c>
      <c r="C28" s="8">
        <f>DATE(2022,3,31)</f>
        <v>44651</v>
      </c>
      <c r="D28" t="s">
        <v>331</v>
      </c>
      <c r="E28" s="7" t="s">
        <v>29</v>
      </c>
      <c r="F28" t="s">
        <v>332</v>
      </c>
      <c r="G28" t="s">
        <v>448</v>
      </c>
      <c r="H28" s="4">
        <v>4800</v>
      </c>
      <c r="I28" t="s">
        <v>412</v>
      </c>
    </row>
    <row r="29" spans="1:9" x14ac:dyDescent="0.2">
      <c r="A29" t="s">
        <v>27</v>
      </c>
      <c r="B29" t="s">
        <v>28</v>
      </c>
      <c r="C29" s="8">
        <f>DATE(2022,3,9)</f>
        <v>44629</v>
      </c>
      <c r="D29" t="s">
        <v>339</v>
      </c>
      <c r="E29" s="7" t="s">
        <v>29</v>
      </c>
      <c r="F29" t="s">
        <v>449</v>
      </c>
      <c r="G29" t="s">
        <v>341</v>
      </c>
      <c r="H29" s="4">
        <v>4160</v>
      </c>
      <c r="I29" t="s">
        <v>450</v>
      </c>
    </row>
    <row r="30" spans="1:9" x14ac:dyDescent="0.2">
      <c r="A30" t="s">
        <v>27</v>
      </c>
      <c r="B30" t="s">
        <v>28</v>
      </c>
      <c r="C30" s="8">
        <f>DATE(2022,3,10)</f>
        <v>44630</v>
      </c>
      <c r="D30" t="s">
        <v>285</v>
      </c>
      <c r="E30" s="7" t="s">
        <v>39</v>
      </c>
      <c r="F30" t="s">
        <v>286</v>
      </c>
      <c r="G30" t="s">
        <v>451</v>
      </c>
      <c r="H30" s="4">
        <v>3805.12</v>
      </c>
      <c r="I30" t="s">
        <v>452</v>
      </c>
    </row>
    <row r="31" spans="1:9" x14ac:dyDescent="0.2">
      <c r="A31" t="s">
        <v>27</v>
      </c>
      <c r="B31" t="s">
        <v>28</v>
      </c>
      <c r="C31" s="8">
        <f>DATE(2022,3,25)</f>
        <v>44645</v>
      </c>
      <c r="D31" t="s">
        <v>16</v>
      </c>
      <c r="E31" s="7" t="s">
        <v>29</v>
      </c>
      <c r="F31" t="s">
        <v>453</v>
      </c>
      <c r="G31" t="s">
        <v>454</v>
      </c>
      <c r="H31" s="4">
        <v>3240</v>
      </c>
      <c r="I31" t="s">
        <v>410</v>
      </c>
    </row>
    <row r="32" spans="1:9" x14ac:dyDescent="0.2">
      <c r="A32" t="s">
        <v>27</v>
      </c>
      <c r="B32" t="s">
        <v>28</v>
      </c>
      <c r="C32" s="8">
        <f>DATE(2022,3,3)</f>
        <v>44623</v>
      </c>
      <c r="D32" t="s">
        <v>38</v>
      </c>
      <c r="E32" s="7" t="s">
        <v>39</v>
      </c>
      <c r="F32" t="s">
        <v>172</v>
      </c>
      <c r="G32" t="s">
        <v>455</v>
      </c>
      <c r="H32" s="4">
        <v>3068.16</v>
      </c>
      <c r="I32" t="s">
        <v>429</v>
      </c>
    </row>
    <row r="33" spans="1:9" x14ac:dyDescent="0.2">
      <c r="A33" t="s">
        <v>27</v>
      </c>
      <c r="B33" t="s">
        <v>28</v>
      </c>
      <c r="C33" s="8">
        <f>DATE(2022,3,10)</f>
        <v>44630</v>
      </c>
      <c r="D33" t="s">
        <v>38</v>
      </c>
      <c r="E33" s="7" t="s">
        <v>39</v>
      </c>
      <c r="F33" t="s">
        <v>172</v>
      </c>
      <c r="G33" t="s">
        <v>456</v>
      </c>
      <c r="H33" s="4">
        <v>3068.16</v>
      </c>
      <c r="I33" t="s">
        <v>420</v>
      </c>
    </row>
    <row r="34" spans="1:9" x14ac:dyDescent="0.2">
      <c r="A34" t="s">
        <v>27</v>
      </c>
      <c r="B34" t="s">
        <v>28</v>
      </c>
      <c r="C34" s="8">
        <f>DATE(2022,3,31)</f>
        <v>44651</v>
      </c>
      <c r="D34" t="s">
        <v>38</v>
      </c>
      <c r="E34" s="7" t="s">
        <v>39</v>
      </c>
      <c r="F34" t="s">
        <v>172</v>
      </c>
      <c r="G34" t="s">
        <v>457</v>
      </c>
      <c r="H34" s="4">
        <v>3068.16</v>
      </c>
      <c r="I34" t="s">
        <v>412</v>
      </c>
    </row>
    <row r="35" spans="1:9" x14ac:dyDescent="0.2">
      <c r="A35" t="s">
        <v>27</v>
      </c>
      <c r="B35" t="s">
        <v>28</v>
      </c>
      <c r="C35" s="8">
        <f>DATE(2022,3,31)</f>
        <v>44651</v>
      </c>
      <c r="D35" t="s">
        <v>38</v>
      </c>
      <c r="E35" s="7" t="s">
        <v>39</v>
      </c>
      <c r="F35" t="s">
        <v>172</v>
      </c>
      <c r="G35" t="s">
        <v>458</v>
      </c>
      <c r="H35" s="4">
        <v>3068.16</v>
      </c>
      <c r="I35" t="s">
        <v>412</v>
      </c>
    </row>
    <row r="36" spans="1:9" x14ac:dyDescent="0.2">
      <c r="A36" t="s">
        <v>27</v>
      </c>
      <c r="B36" t="s">
        <v>28</v>
      </c>
      <c r="C36" s="8">
        <f>DATE(2022,3,25)</f>
        <v>44645</v>
      </c>
      <c r="D36" t="s">
        <v>16</v>
      </c>
      <c r="E36" s="7" t="s">
        <v>39</v>
      </c>
      <c r="F36" t="s">
        <v>453</v>
      </c>
      <c r="G36" t="s">
        <v>459</v>
      </c>
      <c r="H36" s="4">
        <v>2376</v>
      </c>
      <c r="I36" t="s">
        <v>410</v>
      </c>
    </row>
    <row r="37" spans="1:9" x14ac:dyDescent="0.2">
      <c r="A37" t="s">
        <v>27</v>
      </c>
      <c r="B37" t="s">
        <v>28</v>
      </c>
      <c r="C37" s="8">
        <f>DATE(2022,3,31)</f>
        <v>44651</v>
      </c>
      <c r="D37" t="s">
        <v>38</v>
      </c>
      <c r="E37" s="7" t="s">
        <v>29</v>
      </c>
      <c r="F37" t="s">
        <v>172</v>
      </c>
      <c r="G37" t="s">
        <v>460</v>
      </c>
      <c r="H37" s="4">
        <v>2147.71</v>
      </c>
      <c r="I37" t="s">
        <v>412</v>
      </c>
    </row>
    <row r="38" spans="1:9" x14ac:dyDescent="0.2">
      <c r="A38" t="s">
        <v>27</v>
      </c>
      <c r="B38" t="s">
        <v>28</v>
      </c>
      <c r="C38" s="8">
        <f>DATE(2022,3,31)</f>
        <v>44651</v>
      </c>
      <c r="D38" t="s">
        <v>129</v>
      </c>
      <c r="E38" s="7" t="s">
        <v>29</v>
      </c>
      <c r="F38" t="s">
        <v>8</v>
      </c>
      <c r="G38" t="s">
        <v>461</v>
      </c>
      <c r="H38" s="4">
        <v>1950</v>
      </c>
      <c r="I38" t="s">
        <v>412</v>
      </c>
    </row>
    <row r="39" spans="1:9" x14ac:dyDescent="0.2">
      <c r="A39" t="s">
        <v>27</v>
      </c>
      <c r="B39" t="s">
        <v>28</v>
      </c>
      <c r="C39" s="8">
        <f>DATE(2022,3,10)</f>
        <v>44630</v>
      </c>
      <c r="D39" t="s">
        <v>16</v>
      </c>
      <c r="E39" s="7" t="s">
        <v>33</v>
      </c>
      <c r="F39" t="s">
        <v>124</v>
      </c>
      <c r="G39" t="s">
        <v>462</v>
      </c>
      <c r="H39" s="4">
        <v>1692</v>
      </c>
      <c r="I39" t="s">
        <v>420</v>
      </c>
    </row>
    <row r="40" spans="1:9" x14ac:dyDescent="0.2">
      <c r="A40" t="s">
        <v>27</v>
      </c>
      <c r="B40" t="s">
        <v>28</v>
      </c>
      <c r="C40" s="8">
        <f>DATE(2022,3,3)</f>
        <v>44623</v>
      </c>
      <c r="D40" t="s">
        <v>164</v>
      </c>
      <c r="E40" s="7" t="s">
        <v>33</v>
      </c>
      <c r="F40" t="s">
        <v>211</v>
      </c>
      <c r="G40" t="s">
        <v>463</v>
      </c>
      <c r="H40" s="4">
        <v>1548.3</v>
      </c>
      <c r="I40" t="s">
        <v>429</v>
      </c>
    </row>
    <row r="41" spans="1:9" x14ac:dyDescent="0.2">
      <c r="A41" t="s">
        <v>27</v>
      </c>
      <c r="B41" t="s">
        <v>28</v>
      </c>
      <c r="C41" s="8">
        <f>DATE(2022,3,10)</f>
        <v>44630</v>
      </c>
      <c r="D41" t="s">
        <v>164</v>
      </c>
      <c r="E41" s="7" t="s">
        <v>33</v>
      </c>
      <c r="F41" t="s">
        <v>211</v>
      </c>
      <c r="G41" t="s">
        <v>464</v>
      </c>
      <c r="H41" s="4">
        <v>1548.3</v>
      </c>
      <c r="I41" t="s">
        <v>420</v>
      </c>
    </row>
    <row r="42" spans="1:9" x14ac:dyDescent="0.2">
      <c r="A42" t="s">
        <v>27</v>
      </c>
      <c r="B42" t="s">
        <v>28</v>
      </c>
      <c r="C42" s="8">
        <f>DATE(2022,3,17)</f>
        <v>44637</v>
      </c>
      <c r="D42" t="s">
        <v>164</v>
      </c>
      <c r="E42" s="7" t="s">
        <v>33</v>
      </c>
      <c r="F42" t="s">
        <v>211</v>
      </c>
      <c r="G42" t="s">
        <v>465</v>
      </c>
      <c r="H42" s="4">
        <v>1548.3</v>
      </c>
      <c r="I42" t="s">
        <v>427</v>
      </c>
    </row>
    <row r="43" spans="1:9" x14ac:dyDescent="0.2">
      <c r="A43" t="s">
        <v>27</v>
      </c>
      <c r="B43" t="s">
        <v>28</v>
      </c>
      <c r="C43" s="8">
        <f>DATE(2022,3,25)</f>
        <v>44645</v>
      </c>
      <c r="D43" t="s">
        <v>164</v>
      </c>
      <c r="E43" s="7" t="s">
        <v>33</v>
      </c>
      <c r="F43" t="s">
        <v>211</v>
      </c>
      <c r="G43" t="s">
        <v>466</v>
      </c>
      <c r="H43" s="4">
        <v>1548.3</v>
      </c>
      <c r="I43" t="s">
        <v>410</v>
      </c>
    </row>
    <row r="44" spans="1:9" x14ac:dyDescent="0.2">
      <c r="A44" t="s">
        <v>27</v>
      </c>
      <c r="B44" t="s">
        <v>28</v>
      </c>
      <c r="C44" s="8">
        <f>DATE(2022,3,3)</f>
        <v>44623</v>
      </c>
      <c r="D44" t="s">
        <v>16</v>
      </c>
      <c r="E44" s="7" t="s">
        <v>29</v>
      </c>
      <c r="F44" t="s">
        <v>467</v>
      </c>
      <c r="G44" t="s">
        <v>468</v>
      </c>
      <c r="H44" s="4">
        <v>1478.4</v>
      </c>
      <c r="I44" t="s">
        <v>429</v>
      </c>
    </row>
    <row r="45" spans="1:9" x14ac:dyDescent="0.2">
      <c r="A45" t="s">
        <v>27</v>
      </c>
      <c r="B45" t="s">
        <v>28</v>
      </c>
      <c r="C45" s="8">
        <f>DATE(2022,3,31)</f>
        <v>44651</v>
      </c>
      <c r="D45" t="s">
        <v>430</v>
      </c>
      <c r="E45" s="7" t="s">
        <v>50</v>
      </c>
      <c r="F45" t="s">
        <v>469</v>
      </c>
      <c r="G45" t="s">
        <v>470</v>
      </c>
      <c r="H45" s="4">
        <v>1308.26</v>
      </c>
      <c r="I45" t="s">
        <v>412</v>
      </c>
    </row>
    <row r="46" spans="1:9" x14ac:dyDescent="0.2">
      <c r="A46" t="s">
        <v>27</v>
      </c>
      <c r="B46" t="s">
        <v>28</v>
      </c>
      <c r="C46" s="8">
        <f>DATE(2022,3,31)</f>
        <v>44651</v>
      </c>
      <c r="D46" t="s">
        <v>14</v>
      </c>
      <c r="E46" s="7" t="s">
        <v>29</v>
      </c>
      <c r="F46" t="s">
        <v>4</v>
      </c>
      <c r="G46" t="s">
        <v>471</v>
      </c>
      <c r="H46" s="4">
        <v>1209.5999999999999</v>
      </c>
      <c r="I46" t="s">
        <v>412</v>
      </c>
    </row>
    <row r="47" spans="1:9" x14ac:dyDescent="0.2">
      <c r="A47" t="s">
        <v>27</v>
      </c>
      <c r="B47" t="s">
        <v>28</v>
      </c>
      <c r="C47" s="8">
        <f>DATE(2022,3,31)</f>
        <v>44651</v>
      </c>
      <c r="D47" t="s">
        <v>111</v>
      </c>
      <c r="E47" s="7" t="s">
        <v>50</v>
      </c>
      <c r="F47" t="s">
        <v>402</v>
      </c>
      <c r="G47" t="s">
        <v>472</v>
      </c>
      <c r="H47" s="4">
        <v>1170</v>
      </c>
      <c r="I47" t="s">
        <v>412</v>
      </c>
    </row>
    <row r="48" spans="1:9" x14ac:dyDescent="0.2">
      <c r="A48" t="s">
        <v>27</v>
      </c>
      <c r="B48" t="s">
        <v>28</v>
      </c>
      <c r="C48" s="8">
        <f>DATE(2022,3,31)</f>
        <v>44651</v>
      </c>
      <c r="D48" t="s">
        <v>164</v>
      </c>
      <c r="E48" s="7" t="s">
        <v>33</v>
      </c>
      <c r="F48" t="s">
        <v>118</v>
      </c>
      <c r="G48" t="s">
        <v>473</v>
      </c>
      <c r="H48" s="4">
        <v>1079.92</v>
      </c>
      <c r="I48" t="s">
        <v>412</v>
      </c>
    </row>
    <row r="49" spans="1:9" x14ac:dyDescent="0.2">
      <c r="A49" t="s">
        <v>27</v>
      </c>
      <c r="B49" t="s">
        <v>28</v>
      </c>
      <c r="C49" s="8">
        <f>DATE(2022,3,3)</f>
        <v>44623</v>
      </c>
      <c r="D49" t="s">
        <v>164</v>
      </c>
      <c r="E49" s="7" t="s">
        <v>33</v>
      </c>
      <c r="F49" t="s">
        <v>118</v>
      </c>
      <c r="G49" t="s">
        <v>474</v>
      </c>
      <c r="H49" s="4">
        <v>1029.9000000000001</v>
      </c>
      <c r="I49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45BB-F298-4184-97C3-FFBE539B295D}">
  <dimension ref="A1:J28"/>
  <sheetViews>
    <sheetView workbookViewId="0">
      <selection activeCell="E10" sqref="E10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8.6640625" bestFit="1" customWidth="1"/>
    <col min="7" max="7" width="31.83203125" bestFit="1" customWidth="1"/>
    <col min="8" max="8" width="23" style="4" customWidth="1"/>
    <col min="9" max="9" width="15.1640625" customWidth="1"/>
    <col min="10" max="10" width="16.6640625" bestFit="1" customWidth="1"/>
  </cols>
  <sheetData>
    <row r="1" spans="1:10" ht="15.75" x14ac:dyDescent="0.2">
      <c r="A1" s="5" t="s">
        <v>19</v>
      </c>
    </row>
    <row r="2" spans="1:10" ht="15.75" x14ac:dyDescent="0.2">
      <c r="A2" s="5" t="s">
        <v>20</v>
      </c>
    </row>
    <row r="3" spans="1:10" s="2" customFormat="1" ht="37.5" customHeight="1" x14ac:dyDescent="0.2">
      <c r="A3" s="6" t="s">
        <v>21</v>
      </c>
      <c r="B3" s="2" t="s">
        <v>22</v>
      </c>
      <c r="C3" s="2" t="s">
        <v>0</v>
      </c>
      <c r="D3" s="2" t="s">
        <v>23</v>
      </c>
      <c r="E3" s="2" t="s">
        <v>24</v>
      </c>
      <c r="F3" s="2" t="s">
        <v>25</v>
      </c>
      <c r="G3" s="2" t="s">
        <v>1</v>
      </c>
      <c r="H3" s="3" t="s">
        <v>18</v>
      </c>
      <c r="I3" s="2" t="s">
        <v>2</v>
      </c>
      <c r="J3" s="2" t="s">
        <v>26</v>
      </c>
    </row>
    <row r="4" spans="1:10" ht="17.45" customHeight="1" x14ac:dyDescent="0.2">
      <c r="A4" t="s">
        <v>27</v>
      </c>
      <c r="B4" t="s">
        <v>28</v>
      </c>
      <c r="C4" s="8">
        <f>DATE(2021,5,21)</f>
        <v>44337</v>
      </c>
      <c r="D4" t="s">
        <v>16</v>
      </c>
      <c r="E4" s="7" t="s">
        <v>29</v>
      </c>
      <c r="F4" t="s">
        <v>54</v>
      </c>
      <c r="G4" t="s">
        <v>55</v>
      </c>
      <c r="H4" s="4">
        <v>60878.98</v>
      </c>
      <c r="I4" t="s">
        <v>10</v>
      </c>
      <c r="J4" t="s">
        <v>56</v>
      </c>
    </row>
    <row r="5" spans="1:10" ht="17.45" customHeight="1" x14ac:dyDescent="0.2">
      <c r="A5" t="s">
        <v>27</v>
      </c>
      <c r="B5" t="s">
        <v>28</v>
      </c>
      <c r="C5" s="8">
        <f>DATE(2021,5,6)</f>
        <v>44322</v>
      </c>
      <c r="D5" t="s">
        <v>16</v>
      </c>
      <c r="E5" s="7" t="s">
        <v>29</v>
      </c>
      <c r="F5" t="s">
        <v>12</v>
      </c>
      <c r="G5" t="s">
        <v>57</v>
      </c>
      <c r="H5" s="4">
        <v>29749.4</v>
      </c>
      <c r="I5" t="s">
        <v>10</v>
      </c>
      <c r="J5" t="s">
        <v>58</v>
      </c>
    </row>
    <row r="6" spans="1:10" ht="17.45" customHeight="1" x14ac:dyDescent="0.2">
      <c r="A6" t="s">
        <v>27</v>
      </c>
      <c r="B6" t="s">
        <v>28</v>
      </c>
      <c r="C6" s="8">
        <f>DATE(2021,5,21)</f>
        <v>44337</v>
      </c>
      <c r="D6" t="s">
        <v>59</v>
      </c>
      <c r="E6" s="7" t="s">
        <v>29</v>
      </c>
      <c r="F6" t="s">
        <v>60</v>
      </c>
      <c r="G6" t="s">
        <v>61</v>
      </c>
      <c r="H6" s="4">
        <v>22338</v>
      </c>
      <c r="I6" t="s">
        <v>10</v>
      </c>
      <c r="J6" t="s">
        <v>56</v>
      </c>
    </row>
    <row r="7" spans="1:10" ht="17.45" customHeight="1" x14ac:dyDescent="0.2">
      <c r="A7" t="s">
        <v>27</v>
      </c>
      <c r="B7" t="s">
        <v>28</v>
      </c>
      <c r="C7" s="8">
        <f>DATE(2021,5,21)</f>
        <v>44337</v>
      </c>
      <c r="D7" t="s">
        <v>7</v>
      </c>
      <c r="E7" s="7" t="s">
        <v>33</v>
      </c>
      <c r="F7" t="s">
        <v>8</v>
      </c>
      <c r="G7" t="s">
        <v>62</v>
      </c>
      <c r="H7" s="4">
        <v>13230</v>
      </c>
      <c r="I7" t="s">
        <v>6</v>
      </c>
      <c r="J7" t="s">
        <v>56</v>
      </c>
    </row>
    <row r="8" spans="1:10" ht="17.45" customHeight="1" x14ac:dyDescent="0.2">
      <c r="A8" t="s">
        <v>27</v>
      </c>
      <c r="B8" t="s">
        <v>28</v>
      </c>
      <c r="C8" s="8">
        <f>DATE(2021,5,21)</f>
        <v>44337</v>
      </c>
      <c r="D8" t="s">
        <v>7</v>
      </c>
      <c r="E8" s="7" t="s">
        <v>33</v>
      </c>
      <c r="F8" t="s">
        <v>8</v>
      </c>
      <c r="G8" t="s">
        <v>63</v>
      </c>
      <c r="H8" s="4">
        <v>8820</v>
      </c>
      <c r="I8" t="s">
        <v>6</v>
      </c>
      <c r="J8" t="s">
        <v>56</v>
      </c>
    </row>
    <row r="9" spans="1:10" ht="17.45" customHeight="1" x14ac:dyDescent="0.2">
      <c r="A9" t="s">
        <v>27</v>
      </c>
      <c r="B9" t="s">
        <v>28</v>
      </c>
      <c r="C9" s="8">
        <f>DATE(2021,5,27)</f>
        <v>44343</v>
      </c>
      <c r="D9" t="s">
        <v>13</v>
      </c>
      <c r="E9" s="7" t="s">
        <v>29</v>
      </c>
      <c r="F9" t="s">
        <v>64</v>
      </c>
      <c r="G9" t="s">
        <v>65</v>
      </c>
      <c r="H9" s="4">
        <v>8300</v>
      </c>
      <c r="I9" t="s">
        <v>10</v>
      </c>
      <c r="J9" t="s">
        <v>66</v>
      </c>
    </row>
    <row r="10" spans="1:10" ht="17.45" customHeight="1" x14ac:dyDescent="0.2">
      <c r="A10" t="s">
        <v>27</v>
      </c>
      <c r="B10" t="s">
        <v>28</v>
      </c>
      <c r="C10" s="8">
        <f>DATE(2021,5,21)</f>
        <v>44337</v>
      </c>
      <c r="D10" t="s">
        <v>7</v>
      </c>
      <c r="E10" s="7" t="s">
        <v>33</v>
      </c>
      <c r="F10" t="s">
        <v>8</v>
      </c>
      <c r="G10" t="s">
        <v>67</v>
      </c>
      <c r="H10" s="4">
        <v>5670</v>
      </c>
      <c r="I10" t="s">
        <v>6</v>
      </c>
      <c r="J10" t="s">
        <v>56</v>
      </c>
    </row>
    <row r="11" spans="1:10" ht="17.45" customHeight="1" x14ac:dyDescent="0.2">
      <c r="A11" t="s">
        <v>27</v>
      </c>
      <c r="B11" t="s">
        <v>28</v>
      </c>
      <c r="C11" s="8">
        <f>DATE(2021,5,27)</f>
        <v>44343</v>
      </c>
      <c r="D11" t="s">
        <v>16</v>
      </c>
      <c r="E11" s="7" t="s">
        <v>29</v>
      </c>
      <c r="F11" t="s">
        <v>17</v>
      </c>
      <c r="G11" t="s">
        <v>68</v>
      </c>
      <c r="H11" s="4">
        <v>3840</v>
      </c>
      <c r="I11" t="s">
        <v>10</v>
      </c>
      <c r="J11" t="s">
        <v>66</v>
      </c>
    </row>
    <row r="12" spans="1:10" ht="17.45" customHeight="1" x14ac:dyDescent="0.2">
      <c r="A12" t="s">
        <v>27</v>
      </c>
      <c r="B12" t="s">
        <v>28</v>
      </c>
      <c r="C12" s="8">
        <f>DATE(2021,5,21)</f>
        <v>44337</v>
      </c>
      <c r="D12" t="s">
        <v>7</v>
      </c>
      <c r="E12" s="7" t="s">
        <v>33</v>
      </c>
      <c r="F12" t="s">
        <v>8</v>
      </c>
      <c r="G12" t="s">
        <v>69</v>
      </c>
      <c r="H12" s="4">
        <v>3780</v>
      </c>
      <c r="I12" t="s">
        <v>6</v>
      </c>
      <c r="J12" t="s">
        <v>56</v>
      </c>
    </row>
    <row r="13" spans="1:10" ht="17.45" customHeight="1" x14ac:dyDescent="0.2">
      <c r="A13" t="s">
        <v>27</v>
      </c>
      <c r="B13" t="s">
        <v>28</v>
      </c>
      <c r="C13" s="8">
        <f>DATE(2021,5,6)</f>
        <v>44322</v>
      </c>
      <c r="D13" t="s">
        <v>38</v>
      </c>
      <c r="E13" s="7" t="s">
        <v>39</v>
      </c>
      <c r="F13" t="s">
        <v>5</v>
      </c>
      <c r="G13" t="s">
        <v>70</v>
      </c>
      <c r="H13" s="4">
        <v>3300</v>
      </c>
      <c r="I13" t="s">
        <v>9</v>
      </c>
      <c r="J13" t="s">
        <v>58</v>
      </c>
    </row>
    <row r="14" spans="1:10" ht="17.45" customHeight="1" x14ac:dyDescent="0.2">
      <c r="A14" t="s">
        <v>27</v>
      </c>
      <c r="B14" t="s">
        <v>28</v>
      </c>
      <c r="C14" s="8">
        <f>DATE(2021,5,21)</f>
        <v>44337</v>
      </c>
      <c r="D14" t="s">
        <v>38</v>
      </c>
      <c r="E14" s="7" t="s">
        <v>39</v>
      </c>
      <c r="F14" t="s">
        <v>5</v>
      </c>
      <c r="G14" t="s">
        <v>71</v>
      </c>
      <c r="H14" s="4">
        <v>3300</v>
      </c>
      <c r="I14" t="s">
        <v>9</v>
      </c>
      <c r="J14" t="s">
        <v>56</v>
      </c>
    </row>
    <row r="15" spans="1:10" ht="17.45" customHeight="1" x14ac:dyDescent="0.2">
      <c r="A15" t="s">
        <v>27</v>
      </c>
      <c r="B15" t="s">
        <v>28</v>
      </c>
      <c r="C15" s="8">
        <f>DATE(2021,5,27)</f>
        <v>44343</v>
      </c>
      <c r="D15" t="s">
        <v>38</v>
      </c>
      <c r="E15" s="7" t="s">
        <v>39</v>
      </c>
      <c r="F15" t="s">
        <v>5</v>
      </c>
      <c r="G15" t="s">
        <v>72</v>
      </c>
      <c r="H15" s="4">
        <v>3300</v>
      </c>
      <c r="I15" t="s">
        <v>9</v>
      </c>
      <c r="J15" t="s">
        <v>66</v>
      </c>
    </row>
    <row r="16" spans="1:10" ht="17.45" customHeight="1" x14ac:dyDescent="0.2">
      <c r="A16" t="s">
        <v>27</v>
      </c>
      <c r="B16" t="s">
        <v>28</v>
      </c>
      <c r="C16" s="8">
        <f>DATE(2021,5,6)</f>
        <v>44322</v>
      </c>
      <c r="D16" t="s">
        <v>16</v>
      </c>
      <c r="E16" s="7" t="s">
        <v>29</v>
      </c>
      <c r="F16" t="s">
        <v>12</v>
      </c>
      <c r="G16" t="s">
        <v>73</v>
      </c>
      <c r="H16" s="4">
        <v>2976.19</v>
      </c>
      <c r="I16" t="s">
        <v>10</v>
      </c>
      <c r="J16" t="s">
        <v>58</v>
      </c>
    </row>
    <row r="17" spans="1:10" ht="17.45" customHeight="1" x14ac:dyDescent="0.2">
      <c r="A17" t="s">
        <v>27</v>
      </c>
      <c r="B17" t="s">
        <v>28</v>
      </c>
      <c r="C17" s="8">
        <f>DATE(2021,5,27)</f>
        <v>44343</v>
      </c>
      <c r="D17" t="s">
        <v>11</v>
      </c>
      <c r="E17" s="7" t="s">
        <v>29</v>
      </c>
      <c r="F17" t="s">
        <v>12</v>
      </c>
      <c r="G17" t="s">
        <v>74</v>
      </c>
      <c r="H17" s="4">
        <v>2850</v>
      </c>
      <c r="I17" t="s">
        <v>10</v>
      </c>
      <c r="J17" t="s">
        <v>66</v>
      </c>
    </row>
    <row r="18" spans="1:10" ht="17.45" customHeight="1" x14ac:dyDescent="0.2">
      <c r="A18" t="s">
        <v>27</v>
      </c>
      <c r="B18" t="s">
        <v>28</v>
      </c>
      <c r="C18" s="8">
        <f>DATE(2021,5,6)</f>
        <v>44322</v>
      </c>
      <c r="D18" t="s">
        <v>16</v>
      </c>
      <c r="E18" s="7" t="s">
        <v>29</v>
      </c>
      <c r="F18" t="s">
        <v>12</v>
      </c>
      <c r="G18" t="s">
        <v>75</v>
      </c>
      <c r="H18" s="4">
        <v>2747.26</v>
      </c>
      <c r="I18" t="s">
        <v>10</v>
      </c>
      <c r="J18" t="s">
        <v>58</v>
      </c>
    </row>
    <row r="19" spans="1:10" ht="17.45" customHeight="1" x14ac:dyDescent="0.2">
      <c r="A19" t="s">
        <v>27</v>
      </c>
      <c r="B19" t="s">
        <v>28</v>
      </c>
      <c r="C19" s="8">
        <f>DATE(2021,5,21)</f>
        <v>44337</v>
      </c>
      <c r="D19" t="s">
        <v>7</v>
      </c>
      <c r="E19" s="7" t="s">
        <v>33</v>
      </c>
      <c r="F19" t="s">
        <v>8</v>
      </c>
      <c r="G19" t="s">
        <v>76</v>
      </c>
      <c r="H19" s="4">
        <v>2700</v>
      </c>
      <c r="I19" t="s">
        <v>6</v>
      </c>
      <c r="J19" t="s">
        <v>56</v>
      </c>
    </row>
    <row r="20" spans="1:10" ht="17.45" customHeight="1" x14ac:dyDescent="0.2">
      <c r="A20" t="s">
        <v>27</v>
      </c>
      <c r="B20" t="s">
        <v>28</v>
      </c>
      <c r="C20" s="8">
        <f>DATE(2021,5,21)</f>
        <v>44337</v>
      </c>
      <c r="D20" t="s">
        <v>7</v>
      </c>
      <c r="E20" s="7" t="s">
        <v>33</v>
      </c>
      <c r="F20" t="s">
        <v>8</v>
      </c>
      <c r="G20" t="s">
        <v>77</v>
      </c>
      <c r="H20" s="4">
        <v>2700</v>
      </c>
      <c r="I20" t="s">
        <v>6</v>
      </c>
      <c r="J20" t="s">
        <v>56</v>
      </c>
    </row>
    <row r="21" spans="1:10" ht="17.45" customHeight="1" x14ac:dyDescent="0.2">
      <c r="A21" t="s">
        <v>27</v>
      </c>
      <c r="B21" t="s">
        <v>28</v>
      </c>
      <c r="C21" s="8">
        <f>DATE(2021,5,13)</f>
        <v>44329</v>
      </c>
      <c r="D21" t="s">
        <v>38</v>
      </c>
      <c r="E21" s="7" t="s">
        <v>39</v>
      </c>
      <c r="F21" t="s">
        <v>5</v>
      </c>
      <c r="G21" t="s">
        <v>78</v>
      </c>
      <c r="H21" s="4">
        <v>2640</v>
      </c>
      <c r="I21" t="s">
        <v>9</v>
      </c>
      <c r="J21" t="s">
        <v>79</v>
      </c>
    </row>
    <row r="22" spans="1:10" ht="17.45" customHeight="1" x14ac:dyDescent="0.2">
      <c r="A22" t="s">
        <v>27</v>
      </c>
      <c r="B22" t="s">
        <v>28</v>
      </c>
      <c r="C22" s="8">
        <f>DATE(2021,5,21)</f>
        <v>44337</v>
      </c>
      <c r="D22" t="s">
        <v>7</v>
      </c>
      <c r="E22" s="7" t="s">
        <v>33</v>
      </c>
      <c r="F22" t="s">
        <v>8</v>
      </c>
      <c r="G22" t="s">
        <v>80</v>
      </c>
      <c r="H22" s="4">
        <v>1920</v>
      </c>
      <c r="I22" t="s">
        <v>6</v>
      </c>
      <c r="J22" t="s">
        <v>56</v>
      </c>
    </row>
    <row r="23" spans="1:10" ht="17.45" customHeight="1" x14ac:dyDescent="0.2">
      <c r="A23" t="s">
        <v>27</v>
      </c>
      <c r="B23" t="s">
        <v>28</v>
      </c>
      <c r="C23" s="8">
        <f>DATE(2021,5,21)</f>
        <v>44337</v>
      </c>
      <c r="D23" t="s">
        <v>7</v>
      </c>
      <c r="E23" s="7" t="s">
        <v>33</v>
      </c>
      <c r="F23" t="s">
        <v>8</v>
      </c>
      <c r="G23" t="s">
        <v>81</v>
      </c>
      <c r="H23" s="4">
        <v>1800</v>
      </c>
      <c r="I23" t="s">
        <v>6</v>
      </c>
      <c r="J23" t="s">
        <v>56</v>
      </c>
    </row>
    <row r="24" spans="1:10" ht="15" customHeight="1" x14ac:dyDescent="0.2">
      <c r="A24" t="s">
        <v>27</v>
      </c>
      <c r="B24" t="s">
        <v>28</v>
      </c>
      <c r="C24" s="8">
        <f>DATE(2021,5,21)</f>
        <v>44337</v>
      </c>
      <c r="D24" t="s">
        <v>16</v>
      </c>
      <c r="E24" s="7" t="s">
        <v>29</v>
      </c>
      <c r="F24" t="s">
        <v>82</v>
      </c>
      <c r="G24" t="s">
        <v>83</v>
      </c>
      <c r="H24" s="4">
        <v>1800</v>
      </c>
      <c r="I24" t="s">
        <v>10</v>
      </c>
      <c r="J24" t="s">
        <v>56</v>
      </c>
    </row>
    <row r="25" spans="1:10" ht="15" customHeight="1" x14ac:dyDescent="0.2">
      <c r="A25" t="s">
        <v>27</v>
      </c>
      <c r="B25" t="s">
        <v>28</v>
      </c>
      <c r="C25" s="8">
        <f>DATE(2021,5,13)</f>
        <v>44329</v>
      </c>
      <c r="D25" t="s">
        <v>14</v>
      </c>
      <c r="E25" s="7" t="s">
        <v>29</v>
      </c>
      <c r="F25" t="s">
        <v>15</v>
      </c>
      <c r="G25" t="s">
        <v>84</v>
      </c>
      <c r="H25" s="4">
        <v>1554</v>
      </c>
      <c r="I25" t="s">
        <v>10</v>
      </c>
      <c r="J25" t="s">
        <v>79</v>
      </c>
    </row>
    <row r="26" spans="1:10" ht="15" customHeight="1" x14ac:dyDescent="0.2">
      <c r="A26" t="s">
        <v>27</v>
      </c>
      <c r="B26" t="s">
        <v>28</v>
      </c>
      <c r="C26" s="8">
        <f>DATE(2021,5,6)</f>
        <v>44322</v>
      </c>
      <c r="D26" t="s">
        <v>16</v>
      </c>
      <c r="E26" s="7" t="s">
        <v>29</v>
      </c>
      <c r="F26" t="s">
        <v>12</v>
      </c>
      <c r="G26" t="s">
        <v>85</v>
      </c>
      <c r="H26" s="4">
        <v>1463.1</v>
      </c>
      <c r="I26" t="s">
        <v>10</v>
      </c>
      <c r="J26" t="s">
        <v>86</v>
      </c>
    </row>
    <row r="27" spans="1:10" ht="15" customHeight="1" x14ac:dyDescent="0.2">
      <c r="A27" t="s">
        <v>27</v>
      </c>
      <c r="B27" t="s">
        <v>28</v>
      </c>
      <c r="C27" s="8">
        <f>DATE(2021,5,6)</f>
        <v>44322</v>
      </c>
      <c r="D27" t="s">
        <v>16</v>
      </c>
      <c r="E27" s="7" t="s">
        <v>29</v>
      </c>
      <c r="F27" t="s">
        <v>12</v>
      </c>
      <c r="G27" t="s">
        <v>87</v>
      </c>
      <c r="H27" s="4">
        <v>1172.99</v>
      </c>
      <c r="I27" t="s">
        <v>10</v>
      </c>
      <c r="J27" t="s">
        <v>58</v>
      </c>
    </row>
    <row r="28" spans="1:10" ht="15" customHeight="1" x14ac:dyDescent="0.2">
      <c r="A28" t="s">
        <v>27</v>
      </c>
      <c r="B28" t="s">
        <v>28</v>
      </c>
      <c r="C28" s="8">
        <f>DATE(2021,5,13)</f>
        <v>44329</v>
      </c>
      <c r="D28" t="s">
        <v>88</v>
      </c>
      <c r="E28" s="7" t="s">
        <v>50</v>
      </c>
      <c r="F28" t="s">
        <v>89</v>
      </c>
      <c r="G28" t="s">
        <v>90</v>
      </c>
      <c r="H28" s="4">
        <v>1093.49</v>
      </c>
      <c r="I28" t="s">
        <v>3</v>
      </c>
      <c r="J28" t="s">
        <v>79</v>
      </c>
    </row>
  </sheetData>
  <autoFilter ref="C3:J23" xr:uid="{8CC7258B-67AC-4076-A150-F9174FEFCE13}"/>
  <sortState xmlns:xlrd2="http://schemas.microsoft.com/office/spreadsheetml/2017/richdata2" ref="A4:N1024">
    <sortCondition descending="1" ref="H4:H10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81B8-8C70-4B57-882F-747478CC5BA7}">
  <dimension ref="A1:J13"/>
  <sheetViews>
    <sheetView workbookViewId="0">
      <selection activeCell="E4" sqref="E4"/>
    </sheetView>
  </sheetViews>
  <sheetFormatPr defaultRowHeight="12" x14ac:dyDescent="0.2"/>
  <cols>
    <col min="1" max="1" width="12" customWidth="1"/>
    <col min="3" max="3" width="14.6640625" style="1" customWidth="1"/>
    <col min="4" max="4" width="49.5" bestFit="1" customWidth="1"/>
    <col min="5" max="5" width="49.5" customWidth="1"/>
    <col min="6" max="6" width="29.5" bestFit="1" customWidth="1"/>
    <col min="7" max="7" width="31.83203125" bestFit="1" customWidth="1"/>
    <col min="8" max="8" width="23" style="4" customWidth="1"/>
    <col min="9" max="9" width="15.1640625" customWidth="1"/>
    <col min="10" max="10" width="16.6640625" bestFit="1" customWidth="1"/>
  </cols>
  <sheetData>
    <row r="1" spans="1:10" ht="15.75" x14ac:dyDescent="0.2">
      <c r="A1" s="5" t="s">
        <v>19</v>
      </c>
    </row>
    <row r="2" spans="1:10" ht="15.75" x14ac:dyDescent="0.2">
      <c r="A2" s="5" t="s">
        <v>20</v>
      </c>
    </row>
    <row r="3" spans="1:10" s="2" customFormat="1" ht="37.5" customHeight="1" x14ac:dyDescent="0.2">
      <c r="A3" s="6" t="s">
        <v>21</v>
      </c>
      <c r="B3" s="2" t="s">
        <v>22</v>
      </c>
      <c r="C3" s="2" t="s">
        <v>0</v>
      </c>
      <c r="D3" s="2" t="s">
        <v>23</v>
      </c>
      <c r="E3" s="2" t="s">
        <v>24</v>
      </c>
      <c r="F3" s="2" t="s">
        <v>25</v>
      </c>
      <c r="G3" s="2" t="s">
        <v>1</v>
      </c>
      <c r="H3" s="3" t="s">
        <v>18</v>
      </c>
      <c r="I3" s="2" t="s">
        <v>2</v>
      </c>
      <c r="J3" s="2" t="s">
        <v>26</v>
      </c>
    </row>
    <row r="4" spans="1:10" ht="17.45" customHeight="1" x14ac:dyDescent="0.2">
      <c r="A4" t="s">
        <v>27</v>
      </c>
      <c r="B4" t="s">
        <v>28</v>
      </c>
      <c r="C4" s="8">
        <f>DATE(2021,6,29)</f>
        <v>44376</v>
      </c>
      <c r="D4" t="s">
        <v>59</v>
      </c>
      <c r="E4" s="7" t="s">
        <v>29</v>
      </c>
      <c r="F4" t="s">
        <v>60</v>
      </c>
      <c r="G4" t="s">
        <v>91</v>
      </c>
      <c r="H4" s="4">
        <v>24966</v>
      </c>
      <c r="I4" t="s">
        <v>10</v>
      </c>
      <c r="J4" t="s">
        <v>92</v>
      </c>
    </row>
    <row r="5" spans="1:10" ht="17.45" customHeight="1" x14ac:dyDescent="0.2">
      <c r="A5" t="s">
        <v>27</v>
      </c>
      <c r="B5" t="s">
        <v>28</v>
      </c>
      <c r="C5" s="8">
        <f>DATE(2021,6,10)</f>
        <v>44357</v>
      </c>
      <c r="D5" t="s">
        <v>13</v>
      </c>
      <c r="E5" s="7" t="s">
        <v>29</v>
      </c>
      <c r="F5" t="s">
        <v>64</v>
      </c>
      <c r="G5" t="s">
        <v>93</v>
      </c>
      <c r="H5" s="4">
        <v>9960</v>
      </c>
      <c r="I5" t="s">
        <v>10</v>
      </c>
      <c r="J5" t="s">
        <v>94</v>
      </c>
    </row>
    <row r="6" spans="1:10" ht="17.45" customHeight="1" x14ac:dyDescent="0.2">
      <c r="A6" t="s">
        <v>27</v>
      </c>
      <c r="B6" t="s">
        <v>28</v>
      </c>
      <c r="C6" s="8">
        <f>DATE(2021,6,10)</f>
        <v>44357</v>
      </c>
      <c r="D6" t="s">
        <v>13</v>
      </c>
      <c r="E6" s="7" t="s">
        <v>29</v>
      </c>
      <c r="F6" t="s">
        <v>64</v>
      </c>
      <c r="G6" t="s">
        <v>95</v>
      </c>
      <c r="H6" s="4">
        <v>-8300</v>
      </c>
      <c r="I6" t="s">
        <v>10</v>
      </c>
      <c r="J6" t="s">
        <v>94</v>
      </c>
    </row>
    <row r="7" spans="1:10" ht="17.45" customHeight="1" x14ac:dyDescent="0.2">
      <c r="A7" t="s">
        <v>27</v>
      </c>
      <c r="B7" t="s">
        <v>28</v>
      </c>
      <c r="C7" s="8">
        <f>DATE(2021,6,29)</f>
        <v>44376</v>
      </c>
      <c r="D7" t="s">
        <v>96</v>
      </c>
      <c r="E7" s="7" t="s">
        <v>50</v>
      </c>
      <c r="F7" t="s">
        <v>97</v>
      </c>
      <c r="G7" t="s">
        <v>98</v>
      </c>
      <c r="H7" s="4">
        <v>6480</v>
      </c>
      <c r="I7" t="s">
        <v>3</v>
      </c>
      <c r="J7" t="s">
        <v>92</v>
      </c>
    </row>
    <row r="8" spans="1:10" ht="17.45" customHeight="1" x14ac:dyDescent="0.2">
      <c r="A8" t="s">
        <v>27</v>
      </c>
      <c r="B8" t="s">
        <v>28</v>
      </c>
      <c r="C8" s="8">
        <f>DATE(2021,6,10)</f>
        <v>44357</v>
      </c>
      <c r="D8" t="s">
        <v>38</v>
      </c>
      <c r="E8" s="7" t="s">
        <v>39</v>
      </c>
      <c r="F8" t="s">
        <v>5</v>
      </c>
      <c r="G8" t="s">
        <v>99</v>
      </c>
      <c r="H8" s="4">
        <v>3300</v>
      </c>
      <c r="I8" t="s">
        <v>9</v>
      </c>
      <c r="J8" t="s">
        <v>94</v>
      </c>
    </row>
    <row r="9" spans="1:10" ht="17.45" customHeight="1" x14ac:dyDescent="0.2">
      <c r="A9" t="s">
        <v>27</v>
      </c>
      <c r="B9" t="s">
        <v>28</v>
      </c>
      <c r="C9" s="8">
        <f>DATE(2021,6,17)</f>
        <v>44364</v>
      </c>
      <c r="D9" t="s">
        <v>38</v>
      </c>
      <c r="E9" s="7" t="s">
        <v>39</v>
      </c>
      <c r="F9" t="s">
        <v>5</v>
      </c>
      <c r="G9" t="s">
        <v>100</v>
      </c>
      <c r="H9" s="4">
        <v>3300</v>
      </c>
      <c r="I9" t="s">
        <v>9</v>
      </c>
      <c r="J9" t="s">
        <v>101</v>
      </c>
    </row>
    <row r="10" spans="1:10" ht="17.45" customHeight="1" x14ac:dyDescent="0.2">
      <c r="A10" t="s">
        <v>27</v>
      </c>
      <c r="B10" t="s">
        <v>28</v>
      </c>
      <c r="C10" s="8">
        <f>DATE(2021,6,29)</f>
        <v>44376</v>
      </c>
      <c r="D10" t="s">
        <v>11</v>
      </c>
      <c r="E10" s="7" t="s">
        <v>29</v>
      </c>
      <c r="F10" t="s">
        <v>12</v>
      </c>
      <c r="G10" t="s">
        <v>102</v>
      </c>
      <c r="H10" s="4">
        <v>3300</v>
      </c>
      <c r="I10" t="s">
        <v>10</v>
      </c>
      <c r="J10" t="s">
        <v>92</v>
      </c>
    </row>
    <row r="11" spans="1:10" ht="17.45" customHeight="1" x14ac:dyDescent="0.2">
      <c r="A11" t="s">
        <v>27</v>
      </c>
      <c r="B11" t="s">
        <v>28</v>
      </c>
      <c r="C11" s="8">
        <f>DATE(2021,6,10)</f>
        <v>44357</v>
      </c>
      <c r="D11" t="s">
        <v>38</v>
      </c>
      <c r="E11" s="7" t="s">
        <v>39</v>
      </c>
      <c r="F11" t="s">
        <v>5</v>
      </c>
      <c r="G11" t="s">
        <v>103</v>
      </c>
      <c r="H11" s="4">
        <v>2640</v>
      </c>
      <c r="I11" t="s">
        <v>9</v>
      </c>
      <c r="J11" t="s">
        <v>94</v>
      </c>
    </row>
    <row r="12" spans="1:10" ht="17.45" customHeight="1" x14ac:dyDescent="0.2">
      <c r="A12" t="s">
        <v>27</v>
      </c>
      <c r="B12" t="s">
        <v>28</v>
      </c>
      <c r="C12" s="8">
        <f>DATE(2021,6,17)</f>
        <v>44364</v>
      </c>
      <c r="D12" t="s">
        <v>16</v>
      </c>
      <c r="E12" s="7" t="s">
        <v>29</v>
      </c>
      <c r="F12" t="s">
        <v>12</v>
      </c>
      <c r="G12" t="s">
        <v>104</v>
      </c>
      <c r="H12" s="4">
        <v>1680</v>
      </c>
      <c r="I12" t="s">
        <v>10</v>
      </c>
      <c r="J12" t="s">
        <v>101</v>
      </c>
    </row>
    <row r="13" spans="1:10" ht="17.45" customHeight="1" x14ac:dyDescent="0.2">
      <c r="A13" t="s">
        <v>27</v>
      </c>
      <c r="B13" t="s">
        <v>28</v>
      </c>
      <c r="C13" s="8">
        <f>DATE(2021,6,29)</f>
        <v>44376</v>
      </c>
      <c r="D13" t="s">
        <v>16</v>
      </c>
      <c r="E13" s="7" t="s">
        <v>29</v>
      </c>
      <c r="F13" t="s">
        <v>105</v>
      </c>
      <c r="G13" t="s">
        <v>106</v>
      </c>
      <c r="H13" s="4">
        <v>1224</v>
      </c>
      <c r="I13" t="s">
        <v>10</v>
      </c>
      <c r="J13" t="s">
        <v>92</v>
      </c>
    </row>
  </sheetData>
  <autoFilter ref="C3:J13" xr:uid="{8CC7258B-67AC-4076-A150-F9174FEFCE13}"/>
  <sortState xmlns:xlrd2="http://schemas.microsoft.com/office/spreadsheetml/2017/richdata2" ref="A4:N850">
    <sortCondition descending="1" ref="H4:H8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136D-FE9E-44DF-97DE-5104F61A1FEC}">
  <dimension ref="A1:I23"/>
  <sheetViews>
    <sheetView workbookViewId="0">
      <selection activeCell="H2" sqref="H2"/>
    </sheetView>
  </sheetViews>
  <sheetFormatPr defaultRowHeight="12" x14ac:dyDescent="0.2"/>
  <cols>
    <col min="1" max="1" width="12.33203125" customWidth="1"/>
    <col min="3" max="3" width="10.83203125" bestFit="1" customWidth="1"/>
    <col min="4" max="4" width="20.33203125" bestFit="1" customWidth="1"/>
    <col min="5" max="5" width="44.1640625" bestFit="1" customWidth="1"/>
    <col min="6" max="6" width="24.5" bestFit="1" customWidth="1"/>
    <col min="7" max="7" width="30.33203125" bestFit="1" customWidth="1"/>
    <col min="8" max="8" width="10.83203125" bestFit="1" customWidth="1"/>
  </cols>
  <sheetData>
    <row r="1" spans="1:9" ht="15.75" x14ac:dyDescent="0.2">
      <c r="A1" s="5" t="s">
        <v>20</v>
      </c>
      <c r="C1" s="1"/>
      <c r="H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DATE(2021,7,16)</f>
        <v>44393</v>
      </c>
      <c r="D3" t="s">
        <v>59</v>
      </c>
      <c r="E3" s="7" t="s">
        <v>29</v>
      </c>
      <c r="F3" t="s">
        <v>60</v>
      </c>
      <c r="G3" t="s">
        <v>107</v>
      </c>
      <c r="H3" s="4">
        <v>42168</v>
      </c>
      <c r="I3" t="s">
        <v>137</v>
      </c>
    </row>
    <row r="4" spans="1:9" x14ac:dyDescent="0.2">
      <c r="A4" t="s">
        <v>27</v>
      </c>
      <c r="B4" t="s">
        <v>28</v>
      </c>
      <c r="C4" s="8">
        <f>DATE(2021,7,22)</f>
        <v>44399</v>
      </c>
      <c r="D4" t="s">
        <v>108</v>
      </c>
      <c r="E4" s="7" t="s">
        <v>29</v>
      </c>
      <c r="F4" t="s">
        <v>109</v>
      </c>
      <c r="G4" t="s">
        <v>110</v>
      </c>
      <c r="H4" s="4">
        <v>27800</v>
      </c>
      <c r="I4" t="s">
        <v>138</v>
      </c>
    </row>
    <row r="5" spans="1:9" x14ac:dyDescent="0.2">
      <c r="A5" t="s">
        <v>27</v>
      </c>
      <c r="B5" t="s">
        <v>28</v>
      </c>
      <c r="C5" s="8">
        <f>DATE(2021,7,8)</f>
        <v>44385</v>
      </c>
      <c r="D5" t="s">
        <v>111</v>
      </c>
      <c r="E5" s="9" t="s">
        <v>112</v>
      </c>
      <c r="F5" t="s">
        <v>113</v>
      </c>
      <c r="G5" t="s">
        <v>114</v>
      </c>
      <c r="H5" s="4">
        <v>16422</v>
      </c>
      <c r="I5" t="s">
        <v>139</v>
      </c>
    </row>
    <row r="6" spans="1:9" x14ac:dyDescent="0.2">
      <c r="A6" t="s">
        <v>27</v>
      </c>
      <c r="B6" t="s">
        <v>28</v>
      </c>
      <c r="C6" s="8">
        <f>DATE(2021,7,16)</f>
        <v>44393</v>
      </c>
      <c r="D6" t="s">
        <v>115</v>
      </c>
      <c r="E6" s="9" t="s">
        <v>112</v>
      </c>
      <c r="F6" t="s">
        <v>116</v>
      </c>
      <c r="G6" t="s">
        <v>117</v>
      </c>
      <c r="H6" s="4">
        <v>8850</v>
      </c>
      <c r="I6" t="s">
        <v>137</v>
      </c>
    </row>
    <row r="7" spans="1:9" x14ac:dyDescent="0.2">
      <c r="A7" t="s">
        <v>27</v>
      </c>
      <c r="B7" t="s">
        <v>28</v>
      </c>
      <c r="C7" s="8">
        <f>DATE(2021,7,8)</f>
        <v>44385</v>
      </c>
      <c r="D7" t="s">
        <v>111</v>
      </c>
      <c r="E7" s="9" t="s">
        <v>112</v>
      </c>
      <c r="F7" t="s">
        <v>118</v>
      </c>
      <c r="G7" t="s">
        <v>119</v>
      </c>
      <c r="H7" s="4">
        <v>8640</v>
      </c>
      <c r="I7" t="s">
        <v>139</v>
      </c>
    </row>
    <row r="8" spans="1:9" x14ac:dyDescent="0.2">
      <c r="A8" t="s">
        <v>27</v>
      </c>
      <c r="B8" t="s">
        <v>28</v>
      </c>
      <c r="C8" s="8">
        <f>DATE(2021,7,8)</f>
        <v>44385</v>
      </c>
      <c r="D8" t="s">
        <v>16</v>
      </c>
      <c r="E8" s="7" t="s">
        <v>29</v>
      </c>
      <c r="F8" t="s">
        <v>120</v>
      </c>
      <c r="G8" t="s">
        <v>121</v>
      </c>
      <c r="H8" s="4">
        <v>7471.2</v>
      </c>
      <c r="I8" t="s">
        <v>139</v>
      </c>
    </row>
    <row r="9" spans="1:9" x14ac:dyDescent="0.2">
      <c r="A9" t="s">
        <v>27</v>
      </c>
      <c r="B9" t="s">
        <v>28</v>
      </c>
      <c r="C9" s="8">
        <f>DATE(2021,7,8)</f>
        <v>44385</v>
      </c>
      <c r="D9" t="s">
        <v>96</v>
      </c>
      <c r="E9" s="9" t="s">
        <v>112</v>
      </c>
      <c r="F9" t="s">
        <v>97</v>
      </c>
      <c r="G9" t="s">
        <v>122</v>
      </c>
      <c r="H9" s="4">
        <v>6480</v>
      </c>
      <c r="I9" t="s">
        <v>139</v>
      </c>
    </row>
    <row r="10" spans="1:9" x14ac:dyDescent="0.2">
      <c r="A10" t="s">
        <v>27</v>
      </c>
      <c r="B10" t="s">
        <v>28</v>
      </c>
      <c r="C10" s="8">
        <f>DATE(2021,7,8)</f>
        <v>44385</v>
      </c>
      <c r="D10" t="s">
        <v>111</v>
      </c>
      <c r="E10" s="9" t="s">
        <v>112</v>
      </c>
      <c r="F10" t="s">
        <v>118</v>
      </c>
      <c r="G10" s="10" t="s">
        <v>123</v>
      </c>
      <c r="H10" s="4">
        <v>5400</v>
      </c>
      <c r="I10" t="s">
        <v>139</v>
      </c>
    </row>
    <row r="11" spans="1:9" x14ac:dyDescent="0.2">
      <c r="A11" t="s">
        <v>27</v>
      </c>
      <c r="B11" t="s">
        <v>28</v>
      </c>
      <c r="C11" s="8">
        <f>DATE(2021,7,22)</f>
        <v>44399</v>
      </c>
      <c r="D11" t="s">
        <v>16</v>
      </c>
      <c r="E11" s="7" t="s">
        <v>29</v>
      </c>
      <c r="F11" t="s">
        <v>124</v>
      </c>
      <c r="G11" t="s">
        <v>125</v>
      </c>
      <c r="H11" s="4">
        <v>4851.4799999999996</v>
      </c>
      <c r="I11" t="s">
        <v>138</v>
      </c>
    </row>
    <row r="12" spans="1:9" x14ac:dyDescent="0.2">
      <c r="A12" t="s">
        <v>27</v>
      </c>
      <c r="B12" t="s">
        <v>28</v>
      </c>
      <c r="C12" s="8">
        <f>DATE(2021,7,16)</f>
        <v>44393</v>
      </c>
      <c r="D12" t="s">
        <v>126</v>
      </c>
      <c r="E12" s="7" t="s">
        <v>29</v>
      </c>
      <c r="F12" t="s">
        <v>127</v>
      </c>
      <c r="G12" t="s">
        <v>128</v>
      </c>
      <c r="H12" s="4">
        <v>2288.27</v>
      </c>
      <c r="I12" t="s">
        <v>137</v>
      </c>
    </row>
    <row r="13" spans="1:9" x14ac:dyDescent="0.2">
      <c r="A13" t="s">
        <v>27</v>
      </c>
      <c r="B13" t="s">
        <v>28</v>
      </c>
      <c r="C13" s="8">
        <f>DATE(2021,7,16)</f>
        <v>44393</v>
      </c>
      <c r="D13" t="s">
        <v>129</v>
      </c>
      <c r="E13" s="7" t="s">
        <v>29</v>
      </c>
      <c r="F13" t="s">
        <v>8</v>
      </c>
      <c r="G13" t="s">
        <v>130</v>
      </c>
      <c r="H13" s="4">
        <v>1950</v>
      </c>
      <c r="I13" t="s">
        <v>137</v>
      </c>
    </row>
    <row r="14" spans="1:9" x14ac:dyDescent="0.2">
      <c r="A14" t="s">
        <v>27</v>
      </c>
      <c r="B14" t="s">
        <v>28</v>
      </c>
      <c r="C14" s="8">
        <f>DATE(2021,7,22)</f>
        <v>44399</v>
      </c>
      <c r="D14" t="s">
        <v>7</v>
      </c>
      <c r="E14" s="7" t="s">
        <v>33</v>
      </c>
      <c r="F14" t="s">
        <v>8</v>
      </c>
      <c r="G14" t="s">
        <v>131</v>
      </c>
      <c r="H14" s="4">
        <v>1800</v>
      </c>
      <c r="I14" t="s">
        <v>138</v>
      </c>
    </row>
    <row r="15" spans="1:9" x14ac:dyDescent="0.2">
      <c r="A15" t="s">
        <v>27</v>
      </c>
      <c r="B15" t="s">
        <v>28</v>
      </c>
      <c r="C15" s="8">
        <f>DATE(2021,7,22)</f>
        <v>44399</v>
      </c>
      <c r="D15" t="s">
        <v>7</v>
      </c>
      <c r="E15" s="7" t="s">
        <v>33</v>
      </c>
      <c r="F15" t="s">
        <v>8</v>
      </c>
      <c r="G15" t="s">
        <v>132</v>
      </c>
      <c r="H15" s="4">
        <v>1440</v>
      </c>
      <c r="I15" t="s">
        <v>138</v>
      </c>
    </row>
    <row r="16" spans="1:9" x14ac:dyDescent="0.2">
      <c r="A16" t="s">
        <v>27</v>
      </c>
      <c r="B16" t="s">
        <v>28</v>
      </c>
      <c r="C16" s="8">
        <f>DATE(2021,7,16)</f>
        <v>44393</v>
      </c>
      <c r="D16" t="s">
        <v>133</v>
      </c>
      <c r="E16" s="9" t="s">
        <v>112</v>
      </c>
      <c r="F16" t="s">
        <v>116</v>
      </c>
      <c r="G16" t="s">
        <v>134</v>
      </c>
      <c r="H16" s="4">
        <v>1350</v>
      </c>
      <c r="I16" t="s">
        <v>137</v>
      </c>
    </row>
    <row r="17" spans="1:9" x14ac:dyDescent="0.2">
      <c r="A17" t="s">
        <v>27</v>
      </c>
      <c r="B17" t="s">
        <v>28</v>
      </c>
      <c r="C17" s="8">
        <f>DATE(2021,7,16)</f>
        <v>44393</v>
      </c>
      <c r="D17" t="s">
        <v>14</v>
      </c>
      <c r="E17" s="7" t="s">
        <v>29</v>
      </c>
      <c r="F17" t="s">
        <v>4</v>
      </c>
      <c r="G17" t="s">
        <v>135</v>
      </c>
      <c r="H17" s="4">
        <v>1075.2</v>
      </c>
      <c r="I17" t="s">
        <v>137</v>
      </c>
    </row>
    <row r="18" spans="1:9" x14ac:dyDescent="0.2">
      <c r="A18" t="s">
        <v>27</v>
      </c>
      <c r="B18" t="s">
        <v>28</v>
      </c>
      <c r="C18" s="8">
        <f>DATE(2021,7,29)</f>
        <v>44406</v>
      </c>
      <c r="D18" t="s">
        <v>14</v>
      </c>
      <c r="E18" s="7" t="s">
        <v>29</v>
      </c>
      <c r="F18" t="s">
        <v>15</v>
      </c>
      <c r="G18" t="s">
        <v>136</v>
      </c>
      <c r="H18" s="4">
        <v>1043.4000000000001</v>
      </c>
      <c r="I18" t="s">
        <v>140</v>
      </c>
    </row>
    <row r="19" spans="1:9" x14ac:dyDescent="0.2">
      <c r="C19" s="8"/>
    </row>
    <row r="20" spans="1:9" x14ac:dyDescent="0.2">
      <c r="C20" s="8"/>
    </row>
    <row r="21" spans="1:9" x14ac:dyDescent="0.2">
      <c r="C21" s="8"/>
    </row>
    <row r="22" spans="1:9" x14ac:dyDescent="0.2">
      <c r="C22" s="8"/>
    </row>
    <row r="23" spans="1:9" x14ac:dyDescent="0.2">
      <c r="A23" t="s">
        <v>27</v>
      </c>
      <c r="B23" t="s">
        <v>28</v>
      </c>
      <c r="C23" s="8">
        <f>DATE(2021,9,23)</f>
        <v>44462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2DFD-8CAA-4D3B-A691-2A0A5B7B85DF}">
  <dimension ref="A1:J29"/>
  <sheetViews>
    <sheetView workbookViewId="0">
      <selection activeCell="E43" sqref="E43"/>
    </sheetView>
  </sheetViews>
  <sheetFormatPr defaultRowHeight="12" x14ac:dyDescent="0.2"/>
  <cols>
    <col min="3" max="3" width="10.83203125" bestFit="1" customWidth="1"/>
    <col min="4" max="4" width="20.33203125" bestFit="1" customWidth="1"/>
    <col min="5" max="5" width="48.6640625" bestFit="1" customWidth="1"/>
    <col min="6" max="6" width="44.1640625" bestFit="1" customWidth="1"/>
    <col min="7" max="8" width="30.1640625" bestFit="1" customWidth="1"/>
    <col min="9" max="9" width="12" bestFit="1" customWidth="1"/>
    <col min="10" max="10" width="16" bestFit="1" customWidth="1"/>
  </cols>
  <sheetData>
    <row r="1" spans="1:10" ht="15.75" x14ac:dyDescent="0.2">
      <c r="A1" s="5" t="s">
        <v>20</v>
      </c>
      <c r="C1" s="1"/>
      <c r="H1" s="4"/>
    </row>
    <row r="2" spans="1:10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3" t="s">
        <v>18</v>
      </c>
      <c r="J2" s="2" t="s">
        <v>26</v>
      </c>
    </row>
    <row r="3" spans="1:10" x14ac:dyDescent="0.2">
      <c r="A3" t="s">
        <v>27</v>
      </c>
      <c r="B3" t="s">
        <v>28</v>
      </c>
      <c r="C3" s="8">
        <f>DATE(2021,8,28)</f>
        <v>44436</v>
      </c>
      <c r="D3" t="s">
        <v>141</v>
      </c>
      <c r="E3" t="s">
        <v>59</v>
      </c>
      <c r="F3" t="s">
        <v>142</v>
      </c>
      <c r="G3" t="s">
        <v>60</v>
      </c>
      <c r="H3" t="s">
        <v>143</v>
      </c>
      <c r="I3" s="4">
        <v>49308</v>
      </c>
      <c r="J3" t="s">
        <v>144</v>
      </c>
    </row>
    <row r="4" spans="1:10" x14ac:dyDescent="0.2">
      <c r="A4" t="s">
        <v>27</v>
      </c>
      <c r="B4" t="s">
        <v>28</v>
      </c>
      <c r="C4" s="8">
        <f>DATE(2021,8,28)</f>
        <v>44436</v>
      </c>
      <c r="D4" t="s">
        <v>145</v>
      </c>
      <c r="E4" t="s">
        <v>146</v>
      </c>
      <c r="F4" t="s">
        <v>142</v>
      </c>
      <c r="G4" t="s">
        <v>147</v>
      </c>
      <c r="H4" t="s">
        <v>148</v>
      </c>
      <c r="I4" s="4">
        <v>14082</v>
      </c>
      <c r="J4" t="s">
        <v>144</v>
      </c>
    </row>
    <row r="5" spans="1:10" x14ac:dyDescent="0.2">
      <c r="A5" t="s">
        <v>27</v>
      </c>
      <c r="B5" t="s">
        <v>28</v>
      </c>
      <c r="C5" s="8">
        <f>DATE(2021,8,12)</f>
        <v>44420</v>
      </c>
      <c r="D5" t="s">
        <v>149</v>
      </c>
      <c r="E5" t="s">
        <v>150</v>
      </c>
      <c r="F5" t="s">
        <v>142</v>
      </c>
      <c r="G5" t="s">
        <v>151</v>
      </c>
      <c r="H5" t="s">
        <v>152</v>
      </c>
      <c r="I5" s="4">
        <v>13387.28</v>
      </c>
      <c r="J5" t="s">
        <v>153</v>
      </c>
    </row>
    <row r="6" spans="1:10" x14ac:dyDescent="0.2">
      <c r="A6" t="s">
        <v>27</v>
      </c>
      <c r="B6" t="s">
        <v>28</v>
      </c>
      <c r="C6" s="8">
        <f>DATE(2021,8,5)</f>
        <v>44413</v>
      </c>
      <c r="D6" t="s">
        <v>154</v>
      </c>
      <c r="E6" t="s">
        <v>155</v>
      </c>
      <c r="F6" t="s">
        <v>142</v>
      </c>
      <c r="G6" t="s">
        <v>156</v>
      </c>
      <c r="H6" t="s">
        <v>157</v>
      </c>
      <c r="I6" s="4">
        <v>13350.75</v>
      </c>
      <c r="J6" t="s">
        <v>158</v>
      </c>
    </row>
    <row r="7" spans="1:10" x14ac:dyDescent="0.2">
      <c r="A7" t="s">
        <v>27</v>
      </c>
      <c r="B7" t="s">
        <v>28</v>
      </c>
      <c r="C7" s="8">
        <f>DATE(2021,8,12)</f>
        <v>44420</v>
      </c>
      <c r="D7" t="s">
        <v>159</v>
      </c>
      <c r="E7" t="s">
        <v>96</v>
      </c>
      <c r="F7" t="s">
        <v>112</v>
      </c>
      <c r="G7" t="s">
        <v>97</v>
      </c>
      <c r="H7" t="s">
        <v>160</v>
      </c>
      <c r="I7" s="4">
        <v>12960</v>
      </c>
      <c r="J7" t="s">
        <v>153</v>
      </c>
    </row>
    <row r="8" spans="1:10" x14ac:dyDescent="0.2">
      <c r="A8" t="s">
        <v>27</v>
      </c>
      <c r="B8" t="s">
        <v>28</v>
      </c>
      <c r="C8" s="8">
        <f>DATE(2021,8,28)</f>
        <v>44436</v>
      </c>
      <c r="D8" t="s">
        <v>161</v>
      </c>
      <c r="E8" t="s">
        <v>111</v>
      </c>
      <c r="F8" t="s">
        <v>112</v>
      </c>
      <c r="G8" t="s">
        <v>113</v>
      </c>
      <c r="H8" t="s">
        <v>162</v>
      </c>
      <c r="I8" s="4">
        <v>7200</v>
      </c>
      <c r="J8" t="s">
        <v>144</v>
      </c>
    </row>
    <row r="9" spans="1:10" x14ac:dyDescent="0.2">
      <c r="A9" t="s">
        <v>27</v>
      </c>
      <c r="B9" t="s">
        <v>28</v>
      </c>
      <c r="C9" s="8">
        <f>DATE(2021,8,28)</f>
        <v>44436</v>
      </c>
      <c r="D9" t="s">
        <v>163</v>
      </c>
      <c r="E9" t="s">
        <v>164</v>
      </c>
      <c r="F9" s="7" t="s">
        <v>33</v>
      </c>
      <c r="G9" t="s">
        <v>118</v>
      </c>
      <c r="H9" s="10" t="s">
        <v>165</v>
      </c>
      <c r="I9" s="4">
        <v>5280</v>
      </c>
      <c r="J9" t="s">
        <v>144</v>
      </c>
    </row>
    <row r="10" spans="1:10" x14ac:dyDescent="0.2">
      <c r="A10" t="s">
        <v>27</v>
      </c>
      <c r="B10" t="s">
        <v>28</v>
      </c>
      <c r="C10" s="8">
        <f>DATE(2021,8,5)</f>
        <v>44413</v>
      </c>
      <c r="D10" t="s">
        <v>166</v>
      </c>
      <c r="E10" t="s">
        <v>11</v>
      </c>
      <c r="F10" t="s">
        <v>142</v>
      </c>
      <c r="G10" t="s">
        <v>12</v>
      </c>
      <c r="H10" t="s">
        <v>167</v>
      </c>
      <c r="I10" s="4">
        <v>3300</v>
      </c>
      <c r="J10" t="s">
        <v>158</v>
      </c>
    </row>
    <row r="11" spans="1:10" x14ac:dyDescent="0.2">
      <c r="A11" t="s">
        <v>27</v>
      </c>
      <c r="B11" t="s">
        <v>28</v>
      </c>
      <c r="C11" s="8">
        <f>DATE(2021,8,28)</f>
        <v>44436</v>
      </c>
      <c r="D11" t="s">
        <v>168</v>
      </c>
      <c r="E11" t="s">
        <v>16</v>
      </c>
      <c r="F11" t="s">
        <v>142</v>
      </c>
      <c r="G11" t="s">
        <v>169</v>
      </c>
      <c r="H11" t="s">
        <v>170</v>
      </c>
      <c r="I11" s="4">
        <v>3267.61</v>
      </c>
      <c r="J11" t="s">
        <v>144</v>
      </c>
    </row>
    <row r="12" spans="1:10" x14ac:dyDescent="0.2">
      <c r="A12" t="s">
        <v>27</v>
      </c>
      <c r="B12" t="s">
        <v>28</v>
      </c>
      <c r="C12" s="8">
        <f>DATE(2021,8,12)</f>
        <v>44420</v>
      </c>
      <c r="D12" t="s">
        <v>171</v>
      </c>
      <c r="E12" t="s">
        <v>38</v>
      </c>
      <c r="F12" t="s">
        <v>39</v>
      </c>
      <c r="G12" t="s">
        <v>172</v>
      </c>
      <c r="H12" t="s">
        <v>173</v>
      </c>
      <c r="I12" s="4">
        <v>3068.16</v>
      </c>
      <c r="J12" t="s">
        <v>153</v>
      </c>
    </row>
    <row r="13" spans="1:10" x14ac:dyDescent="0.2">
      <c r="A13" t="s">
        <v>27</v>
      </c>
      <c r="B13" t="s">
        <v>28</v>
      </c>
      <c r="C13" s="8">
        <f>DATE(2021,8,12)</f>
        <v>44420</v>
      </c>
      <c r="D13" t="s">
        <v>171</v>
      </c>
      <c r="E13" t="s">
        <v>38</v>
      </c>
      <c r="F13" t="s">
        <v>39</v>
      </c>
      <c r="G13" t="s">
        <v>172</v>
      </c>
      <c r="H13" t="s">
        <v>174</v>
      </c>
      <c r="I13" s="4">
        <v>3068.16</v>
      </c>
      <c r="J13" t="s">
        <v>153</v>
      </c>
    </row>
    <row r="14" spans="1:10" x14ac:dyDescent="0.2">
      <c r="A14" t="s">
        <v>27</v>
      </c>
      <c r="B14" t="s">
        <v>28</v>
      </c>
      <c r="C14" s="8">
        <f>DATE(2021,8,12)</f>
        <v>44420</v>
      </c>
      <c r="D14" t="s">
        <v>171</v>
      </c>
      <c r="E14" t="s">
        <v>38</v>
      </c>
      <c r="F14" t="s">
        <v>39</v>
      </c>
      <c r="G14" t="s">
        <v>172</v>
      </c>
      <c r="H14" t="s">
        <v>175</v>
      </c>
      <c r="I14" s="4">
        <v>3068.16</v>
      </c>
      <c r="J14" t="s">
        <v>153</v>
      </c>
    </row>
    <row r="15" spans="1:10" x14ac:dyDescent="0.2">
      <c r="A15" t="s">
        <v>27</v>
      </c>
      <c r="B15" t="s">
        <v>28</v>
      </c>
      <c r="C15" s="8">
        <f>DATE(2021,8,12)</f>
        <v>44420</v>
      </c>
      <c r="D15" t="s">
        <v>171</v>
      </c>
      <c r="E15" t="s">
        <v>38</v>
      </c>
      <c r="F15" t="s">
        <v>39</v>
      </c>
      <c r="G15" t="s">
        <v>172</v>
      </c>
      <c r="H15" t="s">
        <v>176</v>
      </c>
      <c r="I15" s="4">
        <v>3068.16</v>
      </c>
      <c r="J15" t="s">
        <v>153</v>
      </c>
    </row>
    <row r="16" spans="1:10" x14ac:dyDescent="0.2">
      <c r="A16" t="s">
        <v>27</v>
      </c>
      <c r="B16" t="s">
        <v>28</v>
      </c>
      <c r="C16" s="8">
        <f>DATE(2021,8,28)</f>
        <v>44436</v>
      </c>
      <c r="D16" t="s">
        <v>171</v>
      </c>
      <c r="E16" t="s">
        <v>38</v>
      </c>
      <c r="F16" t="s">
        <v>39</v>
      </c>
      <c r="G16" t="s">
        <v>172</v>
      </c>
      <c r="H16" s="10" t="s">
        <v>177</v>
      </c>
      <c r="I16" s="4">
        <v>3068.16</v>
      </c>
      <c r="J16" t="s">
        <v>144</v>
      </c>
    </row>
    <row r="17" spans="1:10" x14ac:dyDescent="0.2">
      <c r="A17" t="s">
        <v>27</v>
      </c>
      <c r="B17" t="s">
        <v>28</v>
      </c>
      <c r="C17" s="8">
        <f>DATE(2021,8,28)</f>
        <v>44436</v>
      </c>
      <c r="D17" t="s">
        <v>171</v>
      </c>
      <c r="E17" t="s">
        <v>38</v>
      </c>
      <c r="F17" t="s">
        <v>39</v>
      </c>
      <c r="G17" t="s">
        <v>172</v>
      </c>
      <c r="H17" s="10" t="s">
        <v>178</v>
      </c>
      <c r="I17" s="4">
        <v>3068.16</v>
      </c>
      <c r="J17" t="s">
        <v>144</v>
      </c>
    </row>
    <row r="18" spans="1:10" x14ac:dyDescent="0.2">
      <c r="A18" t="s">
        <v>27</v>
      </c>
      <c r="B18" t="s">
        <v>28</v>
      </c>
      <c r="C18" s="8">
        <f>DATE(2021,8,28)</f>
        <v>44436</v>
      </c>
      <c r="D18" t="s">
        <v>171</v>
      </c>
      <c r="E18" t="s">
        <v>38</v>
      </c>
      <c r="F18" t="s">
        <v>39</v>
      </c>
      <c r="G18" t="s">
        <v>172</v>
      </c>
      <c r="H18" s="10" t="s">
        <v>179</v>
      </c>
      <c r="I18" s="4">
        <v>3068.16</v>
      </c>
      <c r="J18" t="s">
        <v>144</v>
      </c>
    </row>
    <row r="19" spans="1:10" x14ac:dyDescent="0.2">
      <c r="A19" t="s">
        <v>27</v>
      </c>
      <c r="B19" t="s">
        <v>28</v>
      </c>
      <c r="C19" s="8">
        <f>DATE(2021,8,28)</f>
        <v>44436</v>
      </c>
      <c r="D19" t="s">
        <v>171</v>
      </c>
      <c r="E19" t="s">
        <v>38</v>
      </c>
      <c r="F19" t="s">
        <v>39</v>
      </c>
      <c r="G19" t="s">
        <v>172</v>
      </c>
      <c r="H19" s="10" t="s">
        <v>180</v>
      </c>
      <c r="I19" s="4">
        <v>3068.16</v>
      </c>
      <c r="J19" t="s">
        <v>144</v>
      </c>
    </row>
    <row r="20" spans="1:10" x14ac:dyDescent="0.2">
      <c r="A20" t="s">
        <v>27</v>
      </c>
      <c r="B20" t="s">
        <v>28</v>
      </c>
      <c r="C20" s="8">
        <f>DATE(2021,8,28)</f>
        <v>44436</v>
      </c>
      <c r="D20" t="s">
        <v>163</v>
      </c>
      <c r="E20" t="s">
        <v>164</v>
      </c>
      <c r="F20" s="7" t="s">
        <v>33</v>
      </c>
      <c r="G20" t="s">
        <v>118</v>
      </c>
      <c r="H20" s="10" t="s">
        <v>181</v>
      </c>
      <c r="I20" s="4">
        <v>1800</v>
      </c>
      <c r="J20" t="s">
        <v>144</v>
      </c>
    </row>
    <row r="21" spans="1:10" x14ac:dyDescent="0.2">
      <c r="A21" t="s">
        <v>27</v>
      </c>
      <c r="B21" t="s">
        <v>28</v>
      </c>
      <c r="C21" s="8">
        <f>DATE(2021,8,12)</f>
        <v>44420</v>
      </c>
      <c r="D21" t="s">
        <v>182</v>
      </c>
      <c r="E21" t="s">
        <v>14</v>
      </c>
      <c r="F21" t="s">
        <v>29</v>
      </c>
      <c r="G21" t="s">
        <v>4</v>
      </c>
      <c r="H21" t="s">
        <v>183</v>
      </c>
      <c r="I21" s="4">
        <v>1713.6</v>
      </c>
      <c r="J21" t="s">
        <v>153</v>
      </c>
    </row>
    <row r="22" spans="1:10" x14ac:dyDescent="0.2">
      <c r="A22" t="s">
        <v>27</v>
      </c>
      <c r="B22" t="s">
        <v>28</v>
      </c>
      <c r="C22" s="8">
        <f>DATE(2021,8,12)</f>
        <v>44420</v>
      </c>
      <c r="D22" t="s">
        <v>184</v>
      </c>
      <c r="E22" t="s">
        <v>133</v>
      </c>
      <c r="F22" t="s">
        <v>112</v>
      </c>
      <c r="G22" t="s">
        <v>116</v>
      </c>
      <c r="H22" t="s">
        <v>185</v>
      </c>
      <c r="I22" s="4">
        <v>1620</v>
      </c>
      <c r="J22" t="s">
        <v>153</v>
      </c>
    </row>
    <row r="23" spans="1:10" x14ac:dyDescent="0.2">
      <c r="A23" t="s">
        <v>27</v>
      </c>
      <c r="B23" t="s">
        <v>28</v>
      </c>
      <c r="C23" s="8">
        <f>DATE(2021,8,28)</f>
        <v>44436</v>
      </c>
      <c r="D23" t="s">
        <v>168</v>
      </c>
      <c r="E23" t="s">
        <v>16</v>
      </c>
      <c r="F23" t="s">
        <v>29</v>
      </c>
      <c r="G23" t="s">
        <v>89</v>
      </c>
      <c r="H23" t="s">
        <v>186</v>
      </c>
      <c r="I23" s="4">
        <v>1593.97</v>
      </c>
      <c r="J23" t="s">
        <v>144</v>
      </c>
    </row>
    <row r="24" spans="1:10" x14ac:dyDescent="0.2">
      <c r="A24" t="s">
        <v>27</v>
      </c>
      <c r="B24" t="s">
        <v>28</v>
      </c>
      <c r="C24" s="8">
        <f>DATE(2021,8,28)</f>
        <v>44436</v>
      </c>
      <c r="D24" t="s">
        <v>168</v>
      </c>
      <c r="E24" t="s">
        <v>16</v>
      </c>
      <c r="F24" t="s">
        <v>29</v>
      </c>
      <c r="G24" t="s">
        <v>187</v>
      </c>
      <c r="H24" t="s">
        <v>188</v>
      </c>
      <c r="I24" s="4">
        <v>1560</v>
      </c>
      <c r="J24" t="s">
        <v>144</v>
      </c>
    </row>
    <row r="25" spans="1:10" x14ac:dyDescent="0.2">
      <c r="A25" t="s">
        <v>27</v>
      </c>
      <c r="B25" t="s">
        <v>28</v>
      </c>
      <c r="C25" s="8">
        <f>DATE(2021,8,5)</f>
        <v>44413</v>
      </c>
      <c r="D25" t="s">
        <v>189</v>
      </c>
      <c r="E25" t="s">
        <v>126</v>
      </c>
      <c r="F25" t="s">
        <v>29</v>
      </c>
      <c r="G25" t="s">
        <v>190</v>
      </c>
      <c r="H25" t="s">
        <v>191</v>
      </c>
      <c r="I25" s="4">
        <v>1190.8</v>
      </c>
      <c r="J25" t="s">
        <v>158</v>
      </c>
    </row>
    <row r="26" spans="1:10" x14ac:dyDescent="0.2">
      <c r="A26" t="s">
        <v>27</v>
      </c>
      <c r="B26" t="s">
        <v>28</v>
      </c>
      <c r="C26" s="8">
        <f>DATE(2021,8,28)</f>
        <v>44436</v>
      </c>
      <c r="D26" t="s">
        <v>163</v>
      </c>
      <c r="E26" t="s">
        <v>164</v>
      </c>
      <c r="F26" t="s">
        <v>33</v>
      </c>
      <c r="G26" t="s">
        <v>118</v>
      </c>
      <c r="H26" s="10" t="s">
        <v>192</v>
      </c>
      <c r="I26" s="4">
        <v>1188</v>
      </c>
      <c r="J26" t="s">
        <v>144</v>
      </c>
    </row>
    <row r="27" spans="1:10" x14ac:dyDescent="0.2">
      <c r="A27" t="s">
        <v>27</v>
      </c>
      <c r="B27" t="s">
        <v>28</v>
      </c>
      <c r="C27" s="8">
        <f>DATE(2021,8,5)</f>
        <v>44413</v>
      </c>
      <c r="D27" t="s">
        <v>168</v>
      </c>
      <c r="E27" t="s">
        <v>16</v>
      </c>
      <c r="F27" t="s">
        <v>29</v>
      </c>
      <c r="G27" t="s">
        <v>12</v>
      </c>
      <c r="H27" t="s">
        <v>193</v>
      </c>
      <c r="I27" s="4">
        <v>1172.99</v>
      </c>
      <c r="J27" t="s">
        <v>158</v>
      </c>
    </row>
    <row r="28" spans="1:10" x14ac:dyDescent="0.2">
      <c r="A28" t="s">
        <v>27</v>
      </c>
      <c r="B28" t="s">
        <v>28</v>
      </c>
      <c r="C28" s="8">
        <f>DATE(2021,8,28)</f>
        <v>44436</v>
      </c>
      <c r="D28" t="s">
        <v>163</v>
      </c>
      <c r="E28" t="s">
        <v>164</v>
      </c>
      <c r="F28" t="s">
        <v>33</v>
      </c>
      <c r="G28" t="s">
        <v>118</v>
      </c>
      <c r="H28" s="10" t="s">
        <v>194</v>
      </c>
      <c r="I28" s="4">
        <v>1080</v>
      </c>
      <c r="J28" t="s">
        <v>144</v>
      </c>
    </row>
    <row r="29" spans="1:10" x14ac:dyDescent="0.2">
      <c r="A29" t="s">
        <v>27</v>
      </c>
      <c r="B29" t="s">
        <v>28</v>
      </c>
      <c r="C29" s="8">
        <f>DATE(2021,8,28)</f>
        <v>44436</v>
      </c>
      <c r="D29" t="s">
        <v>195</v>
      </c>
      <c r="E29" t="s">
        <v>115</v>
      </c>
      <c r="F29" t="s">
        <v>112</v>
      </c>
      <c r="G29" t="s">
        <v>196</v>
      </c>
      <c r="H29" t="s">
        <v>197</v>
      </c>
      <c r="I29" s="4">
        <v>1000</v>
      </c>
      <c r="J29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0A82-000A-4B44-84CE-C71F4B5CD789}">
  <dimension ref="A1:I23"/>
  <sheetViews>
    <sheetView workbookViewId="0">
      <selection activeCell="E3" sqref="E3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7" width="30.1640625" bestFit="1" customWidth="1"/>
    <col min="8" max="8" width="12" bestFit="1" customWidth="1"/>
    <col min="9" max="9" width="16" bestFit="1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DATE(2021,9,23)</f>
        <v>44462</v>
      </c>
      <c r="D3" t="s">
        <v>59</v>
      </c>
      <c r="E3" t="s">
        <v>29</v>
      </c>
      <c r="F3" t="s">
        <v>60</v>
      </c>
      <c r="G3" t="s">
        <v>198</v>
      </c>
      <c r="H3" s="4">
        <v>46386</v>
      </c>
      <c r="I3" t="s">
        <v>221</v>
      </c>
    </row>
    <row r="4" spans="1:9" x14ac:dyDescent="0.2">
      <c r="A4" t="s">
        <v>27</v>
      </c>
      <c r="B4" t="s">
        <v>28</v>
      </c>
      <c r="C4" s="8">
        <f>DATE(2021,9,23)</f>
        <v>44462</v>
      </c>
      <c r="D4" t="s">
        <v>16</v>
      </c>
      <c r="E4" t="s">
        <v>29</v>
      </c>
      <c r="F4" t="s">
        <v>12</v>
      </c>
      <c r="G4" t="s">
        <v>199</v>
      </c>
      <c r="H4" s="4">
        <v>29749.4</v>
      </c>
      <c r="I4" t="s">
        <v>221</v>
      </c>
    </row>
    <row r="5" spans="1:9" x14ac:dyDescent="0.2">
      <c r="A5" t="s">
        <v>27</v>
      </c>
      <c r="B5" t="s">
        <v>28</v>
      </c>
      <c r="C5" s="8">
        <f>DATE(2021,9,30)</f>
        <v>44469</v>
      </c>
      <c r="D5" t="s">
        <v>111</v>
      </c>
      <c r="E5" t="s">
        <v>112</v>
      </c>
      <c r="F5" t="s">
        <v>113</v>
      </c>
      <c r="G5" t="s">
        <v>200</v>
      </c>
      <c r="H5" s="4">
        <v>4800</v>
      </c>
      <c r="I5" t="s">
        <v>222</v>
      </c>
    </row>
    <row r="6" spans="1:9" x14ac:dyDescent="0.2">
      <c r="A6" t="s">
        <v>27</v>
      </c>
      <c r="B6" t="s">
        <v>28</v>
      </c>
      <c r="C6" s="8">
        <f>DATE(2021,9,23)</f>
        <v>44462</v>
      </c>
      <c r="D6" t="s">
        <v>38</v>
      </c>
      <c r="E6" t="s">
        <v>39</v>
      </c>
      <c r="F6" t="s">
        <v>172</v>
      </c>
      <c r="G6" s="10" t="s">
        <v>201</v>
      </c>
      <c r="H6" s="4">
        <v>3068.16</v>
      </c>
      <c r="I6" t="s">
        <v>221</v>
      </c>
    </row>
    <row r="7" spans="1:9" x14ac:dyDescent="0.2">
      <c r="A7" t="s">
        <v>27</v>
      </c>
      <c r="B7" t="s">
        <v>28</v>
      </c>
      <c r="C7" s="8">
        <f>DATE(2021,9,30)</f>
        <v>44469</v>
      </c>
      <c r="D7" t="s">
        <v>38</v>
      </c>
      <c r="E7" t="s">
        <v>39</v>
      </c>
      <c r="F7" t="s">
        <v>172</v>
      </c>
      <c r="G7" s="10" t="s">
        <v>202</v>
      </c>
      <c r="H7" s="4">
        <v>3068.16</v>
      </c>
      <c r="I7" t="s">
        <v>222</v>
      </c>
    </row>
    <row r="8" spans="1:9" x14ac:dyDescent="0.2">
      <c r="A8" t="s">
        <v>27</v>
      </c>
      <c r="B8" t="s">
        <v>28</v>
      </c>
      <c r="C8" s="8">
        <f>DATE(2021,9,23)</f>
        <v>44462</v>
      </c>
      <c r="D8" t="s">
        <v>16</v>
      </c>
      <c r="E8" t="s">
        <v>29</v>
      </c>
      <c r="F8" t="s">
        <v>12</v>
      </c>
      <c r="G8" t="s">
        <v>203</v>
      </c>
      <c r="H8" s="4">
        <v>2976.19</v>
      </c>
      <c r="I8" t="s">
        <v>221</v>
      </c>
    </row>
    <row r="9" spans="1:9" x14ac:dyDescent="0.2">
      <c r="A9" t="s">
        <v>27</v>
      </c>
      <c r="B9" t="s">
        <v>28</v>
      </c>
      <c r="C9" s="8">
        <f>DATE(2021,9,23)</f>
        <v>44462</v>
      </c>
      <c r="D9" t="s">
        <v>16</v>
      </c>
      <c r="E9" t="s">
        <v>29</v>
      </c>
      <c r="F9" t="s">
        <v>12</v>
      </c>
      <c r="G9" t="s">
        <v>204</v>
      </c>
      <c r="H9" s="4">
        <v>2747.26</v>
      </c>
      <c r="I9" t="s">
        <v>221</v>
      </c>
    </row>
    <row r="10" spans="1:9" x14ac:dyDescent="0.2">
      <c r="A10" t="s">
        <v>27</v>
      </c>
      <c r="B10" t="s">
        <v>28</v>
      </c>
      <c r="C10" s="8">
        <f>DATE(2021,9,9)</f>
        <v>44448</v>
      </c>
      <c r="D10" t="s">
        <v>38</v>
      </c>
      <c r="E10" t="s">
        <v>39</v>
      </c>
      <c r="F10" t="s">
        <v>172</v>
      </c>
      <c r="G10" t="s">
        <v>205</v>
      </c>
      <c r="H10" s="4">
        <v>2454.5300000000002</v>
      </c>
      <c r="I10" t="s">
        <v>223</v>
      </c>
    </row>
    <row r="11" spans="1:9" x14ac:dyDescent="0.2">
      <c r="A11" t="s">
        <v>27</v>
      </c>
      <c r="B11" t="s">
        <v>28</v>
      </c>
      <c r="C11" s="8">
        <f>DATE(2021,9,30)</f>
        <v>44469</v>
      </c>
      <c r="D11" t="s">
        <v>38</v>
      </c>
      <c r="E11" t="s">
        <v>39</v>
      </c>
      <c r="F11" t="s">
        <v>172</v>
      </c>
      <c r="G11" s="10" t="s">
        <v>206</v>
      </c>
      <c r="H11" s="4">
        <v>2454.5300000000002</v>
      </c>
      <c r="I11" t="s">
        <v>222</v>
      </c>
    </row>
    <row r="12" spans="1:9" x14ac:dyDescent="0.2">
      <c r="A12" t="s">
        <v>27</v>
      </c>
      <c r="B12" t="s">
        <v>28</v>
      </c>
      <c r="C12" s="8">
        <f>DATE(2021,9,30)</f>
        <v>44469</v>
      </c>
      <c r="D12" t="s">
        <v>129</v>
      </c>
      <c r="E12" t="s">
        <v>29</v>
      </c>
      <c r="F12" t="s">
        <v>8</v>
      </c>
      <c r="G12" t="s">
        <v>207</v>
      </c>
      <c r="H12" s="4">
        <v>1950</v>
      </c>
      <c r="I12" t="s">
        <v>222</v>
      </c>
    </row>
    <row r="13" spans="1:9" x14ac:dyDescent="0.2">
      <c r="A13" t="s">
        <v>27</v>
      </c>
      <c r="B13" t="s">
        <v>28</v>
      </c>
      <c r="C13" s="8">
        <f>DATE(2021,9,23)</f>
        <v>44462</v>
      </c>
      <c r="D13" t="s">
        <v>164</v>
      </c>
      <c r="E13" s="7" t="s">
        <v>33</v>
      </c>
      <c r="F13" t="s">
        <v>118</v>
      </c>
      <c r="G13" s="10" t="s">
        <v>208</v>
      </c>
      <c r="H13" s="4">
        <v>1800</v>
      </c>
      <c r="I13" t="s">
        <v>221</v>
      </c>
    </row>
    <row r="14" spans="1:9" x14ac:dyDescent="0.2">
      <c r="A14" t="s">
        <v>27</v>
      </c>
      <c r="B14" t="s">
        <v>28</v>
      </c>
      <c r="C14" s="8">
        <f>DATE(2021,9,23)</f>
        <v>44462</v>
      </c>
      <c r="D14" t="s">
        <v>164</v>
      </c>
      <c r="E14" s="7" t="s">
        <v>33</v>
      </c>
      <c r="F14" t="s">
        <v>118</v>
      </c>
      <c r="G14" s="10" t="s">
        <v>209</v>
      </c>
      <c r="H14" s="4">
        <v>1800</v>
      </c>
      <c r="I14" t="s">
        <v>221</v>
      </c>
    </row>
    <row r="15" spans="1:9" x14ac:dyDescent="0.2">
      <c r="A15" t="s">
        <v>27</v>
      </c>
      <c r="B15" t="s">
        <v>28</v>
      </c>
      <c r="C15" s="8">
        <f>DATE(2021,9,7)</f>
        <v>44446</v>
      </c>
      <c r="D15" t="s">
        <v>16</v>
      </c>
      <c r="E15" t="s">
        <v>29</v>
      </c>
      <c r="F15" t="s">
        <v>124</v>
      </c>
      <c r="G15" t="s">
        <v>210</v>
      </c>
      <c r="H15" s="4">
        <v>1692</v>
      </c>
      <c r="I15" t="s">
        <v>224</v>
      </c>
    </row>
    <row r="16" spans="1:9" x14ac:dyDescent="0.2">
      <c r="A16" t="s">
        <v>27</v>
      </c>
      <c r="B16" t="s">
        <v>28</v>
      </c>
      <c r="C16" s="8">
        <f>DATE(2021,9,23)</f>
        <v>44462</v>
      </c>
      <c r="D16" t="s">
        <v>164</v>
      </c>
      <c r="E16" s="7" t="s">
        <v>33</v>
      </c>
      <c r="F16" t="s">
        <v>211</v>
      </c>
      <c r="G16" s="10" t="s">
        <v>212</v>
      </c>
      <c r="H16" s="4">
        <v>1530</v>
      </c>
      <c r="I16" t="s">
        <v>221</v>
      </c>
    </row>
    <row r="17" spans="1:9" x14ac:dyDescent="0.2">
      <c r="A17" t="s">
        <v>27</v>
      </c>
      <c r="B17" t="s">
        <v>28</v>
      </c>
      <c r="C17" s="8">
        <f>DATE(2021,9,23)</f>
        <v>44462</v>
      </c>
      <c r="D17" t="s">
        <v>164</v>
      </c>
      <c r="E17" s="7" t="s">
        <v>33</v>
      </c>
      <c r="F17" t="s">
        <v>211</v>
      </c>
      <c r="G17" s="10" t="s">
        <v>213</v>
      </c>
      <c r="H17" s="4">
        <v>1530</v>
      </c>
      <c r="I17" t="s">
        <v>221</v>
      </c>
    </row>
    <row r="18" spans="1:9" x14ac:dyDescent="0.2">
      <c r="A18" t="s">
        <v>27</v>
      </c>
      <c r="B18" t="s">
        <v>28</v>
      </c>
      <c r="C18" s="8">
        <f>DATE(2021,9,30)</f>
        <v>44469</v>
      </c>
      <c r="D18" t="s">
        <v>164</v>
      </c>
      <c r="E18" s="7" t="s">
        <v>33</v>
      </c>
      <c r="F18" t="s">
        <v>211</v>
      </c>
      <c r="G18" s="10" t="s">
        <v>214</v>
      </c>
      <c r="H18" s="4">
        <v>1530</v>
      </c>
      <c r="I18" t="s">
        <v>222</v>
      </c>
    </row>
    <row r="19" spans="1:9" x14ac:dyDescent="0.2">
      <c r="A19" t="s">
        <v>27</v>
      </c>
      <c r="B19" t="s">
        <v>28</v>
      </c>
      <c r="C19" s="8">
        <f>DATE(2021,9,30)</f>
        <v>44469</v>
      </c>
      <c r="D19" t="s">
        <v>164</v>
      </c>
      <c r="E19" s="7" t="s">
        <v>33</v>
      </c>
      <c r="F19" t="s">
        <v>118</v>
      </c>
      <c r="G19" t="s">
        <v>215</v>
      </c>
      <c r="H19" s="4">
        <v>1350</v>
      </c>
      <c r="I19" t="s">
        <v>222</v>
      </c>
    </row>
    <row r="20" spans="1:9" x14ac:dyDescent="0.2">
      <c r="A20" t="s">
        <v>27</v>
      </c>
      <c r="B20" t="s">
        <v>28</v>
      </c>
      <c r="C20" s="8">
        <f>DATE(2021,9,9)</f>
        <v>44448</v>
      </c>
      <c r="D20" t="s">
        <v>164</v>
      </c>
      <c r="E20" s="7" t="s">
        <v>33</v>
      </c>
      <c r="F20" t="s">
        <v>211</v>
      </c>
      <c r="G20" s="10" t="s">
        <v>216</v>
      </c>
      <c r="H20" s="4">
        <v>1224</v>
      </c>
      <c r="I20" t="s">
        <v>223</v>
      </c>
    </row>
    <row r="21" spans="1:9" x14ac:dyDescent="0.2">
      <c r="A21" t="s">
        <v>27</v>
      </c>
      <c r="B21" t="s">
        <v>28</v>
      </c>
      <c r="C21" s="8">
        <f>DATE(2021,9,30)</f>
        <v>44469</v>
      </c>
      <c r="D21" t="s">
        <v>217</v>
      </c>
      <c r="E21" s="9" t="s">
        <v>29</v>
      </c>
      <c r="F21" t="s">
        <v>12</v>
      </c>
      <c r="G21" t="s">
        <v>218</v>
      </c>
      <c r="H21" s="4">
        <v>1187.28</v>
      </c>
      <c r="I21" t="s">
        <v>222</v>
      </c>
    </row>
    <row r="22" spans="1:9" x14ac:dyDescent="0.2">
      <c r="A22" t="s">
        <v>27</v>
      </c>
      <c r="B22" t="s">
        <v>28</v>
      </c>
      <c r="C22" s="8">
        <f>DATE(2021,9,23)</f>
        <v>44462</v>
      </c>
      <c r="D22" t="s">
        <v>164</v>
      </c>
      <c r="E22" s="7" t="s">
        <v>33</v>
      </c>
      <c r="F22" t="s">
        <v>118</v>
      </c>
      <c r="G22" s="10" t="s">
        <v>219</v>
      </c>
      <c r="H22" s="4">
        <v>1080</v>
      </c>
      <c r="I22" t="s">
        <v>221</v>
      </c>
    </row>
    <row r="23" spans="1:9" x14ac:dyDescent="0.2">
      <c r="A23" t="s">
        <v>27</v>
      </c>
      <c r="B23" t="s">
        <v>28</v>
      </c>
      <c r="C23" s="8">
        <f>DATE(2021,9,23)</f>
        <v>44462</v>
      </c>
      <c r="D23" t="s">
        <v>164</v>
      </c>
      <c r="E23" s="7" t="s">
        <v>33</v>
      </c>
      <c r="F23" t="s">
        <v>118</v>
      </c>
      <c r="G23" s="10" t="s">
        <v>220</v>
      </c>
      <c r="H23" s="4">
        <v>1056</v>
      </c>
      <c r="I2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9C89-3987-4BED-82D3-5803EA26D274}">
  <dimension ref="A1:I21"/>
  <sheetViews>
    <sheetView workbookViewId="0">
      <selection activeCell="G5" sqref="G5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7" width="30.1640625" bestFit="1" customWidth="1"/>
    <col min="8" max="8" width="12" bestFit="1" customWidth="1"/>
    <col min="9" max="9" width="16.5" bestFit="1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DATE(2021,10,21)</f>
        <v>44490</v>
      </c>
      <c r="D3" t="s">
        <v>59</v>
      </c>
      <c r="E3" s="7" t="s">
        <v>29</v>
      </c>
      <c r="F3" t="s">
        <v>60</v>
      </c>
      <c r="G3" t="s">
        <v>225</v>
      </c>
      <c r="H3" s="4">
        <v>50328</v>
      </c>
      <c r="I3" t="s">
        <v>226</v>
      </c>
    </row>
    <row r="4" spans="1:9" x14ac:dyDescent="0.2">
      <c r="A4" t="s">
        <v>27</v>
      </c>
      <c r="B4" t="s">
        <v>28</v>
      </c>
      <c r="C4" s="8">
        <f>DATE(2021,10,7)</f>
        <v>44476</v>
      </c>
      <c r="D4" t="s">
        <v>227</v>
      </c>
      <c r="E4" s="7" t="s">
        <v>29</v>
      </c>
      <c r="F4" t="s">
        <v>228</v>
      </c>
      <c r="G4" s="10" t="s">
        <v>314</v>
      </c>
      <c r="H4" s="4">
        <v>17224.650000000001</v>
      </c>
      <c r="I4" t="s">
        <v>229</v>
      </c>
    </row>
    <row r="5" spans="1:9" x14ac:dyDescent="0.2">
      <c r="A5" t="s">
        <v>27</v>
      </c>
      <c r="B5" t="s">
        <v>28</v>
      </c>
      <c r="C5" s="8">
        <f>DATE(2021,10,27)</f>
        <v>44496</v>
      </c>
      <c r="D5" t="s">
        <v>146</v>
      </c>
      <c r="E5" s="7" t="s">
        <v>29</v>
      </c>
      <c r="F5" t="s">
        <v>147</v>
      </c>
      <c r="G5" t="s">
        <v>230</v>
      </c>
      <c r="H5" s="4">
        <v>14082</v>
      </c>
      <c r="I5" t="s">
        <v>231</v>
      </c>
    </row>
    <row r="6" spans="1:9" x14ac:dyDescent="0.2">
      <c r="A6" t="s">
        <v>27</v>
      </c>
      <c r="B6" t="s">
        <v>28</v>
      </c>
      <c r="C6" s="8">
        <f>DATE(2021,10,27)</f>
        <v>44496</v>
      </c>
      <c r="D6" t="s">
        <v>14</v>
      </c>
      <c r="E6" s="7" t="s">
        <v>29</v>
      </c>
      <c r="F6" t="s">
        <v>15</v>
      </c>
      <c r="G6" t="s">
        <v>232</v>
      </c>
      <c r="H6" s="4">
        <v>5843.4</v>
      </c>
      <c r="I6" t="s">
        <v>231</v>
      </c>
    </row>
    <row r="7" spans="1:9" x14ac:dyDescent="0.2">
      <c r="A7" t="s">
        <v>27</v>
      </c>
      <c r="B7" t="s">
        <v>28</v>
      </c>
      <c r="C7" s="8">
        <f>DATE(2021,10,14)</f>
        <v>44483</v>
      </c>
      <c r="D7" t="s">
        <v>133</v>
      </c>
      <c r="E7" s="7" t="s">
        <v>50</v>
      </c>
      <c r="F7" t="s">
        <v>15</v>
      </c>
      <c r="G7" t="s">
        <v>233</v>
      </c>
      <c r="H7" s="4">
        <v>2100</v>
      </c>
      <c r="I7" t="s">
        <v>234</v>
      </c>
    </row>
    <row r="8" spans="1:9" x14ac:dyDescent="0.2">
      <c r="A8" t="s">
        <v>27</v>
      </c>
      <c r="B8" t="s">
        <v>28</v>
      </c>
      <c r="C8" s="8">
        <f>DATE(2021,10,14)</f>
        <v>44483</v>
      </c>
      <c r="D8" t="s">
        <v>164</v>
      </c>
      <c r="E8" s="7" t="s">
        <v>33</v>
      </c>
      <c r="F8" t="s">
        <v>118</v>
      </c>
      <c r="G8" s="10" t="s">
        <v>235</v>
      </c>
      <c r="H8" s="4">
        <v>1800</v>
      </c>
      <c r="I8" t="s">
        <v>234</v>
      </c>
    </row>
    <row r="9" spans="1:9" x14ac:dyDescent="0.2">
      <c r="A9" t="s">
        <v>27</v>
      </c>
      <c r="B9" t="s">
        <v>28</v>
      </c>
      <c r="C9" s="8">
        <f>DATE(2021,10,7)</f>
        <v>44476</v>
      </c>
      <c r="D9" t="s">
        <v>164</v>
      </c>
      <c r="E9" s="7" t="s">
        <v>33</v>
      </c>
      <c r="F9" t="s">
        <v>211</v>
      </c>
      <c r="G9" s="10" t="s">
        <v>236</v>
      </c>
      <c r="H9" s="4">
        <v>1530</v>
      </c>
      <c r="I9" t="s">
        <v>229</v>
      </c>
    </row>
    <row r="10" spans="1:9" x14ac:dyDescent="0.2">
      <c r="A10" t="s">
        <v>27</v>
      </c>
      <c r="B10" t="s">
        <v>28</v>
      </c>
      <c r="C10" s="8">
        <f>DATE(2021,10,14)</f>
        <v>44483</v>
      </c>
      <c r="D10" t="s">
        <v>164</v>
      </c>
      <c r="E10" s="7" t="s">
        <v>33</v>
      </c>
      <c r="F10" t="s">
        <v>211</v>
      </c>
      <c r="G10" s="10" t="s">
        <v>237</v>
      </c>
      <c r="H10" s="4">
        <v>1530</v>
      </c>
      <c r="I10" t="s">
        <v>234</v>
      </c>
    </row>
    <row r="11" spans="1:9" x14ac:dyDescent="0.2">
      <c r="A11" t="s">
        <v>27</v>
      </c>
      <c r="B11" t="s">
        <v>28</v>
      </c>
      <c r="C11" s="8">
        <f>DATE(2021,10,21)</f>
        <v>44490</v>
      </c>
      <c r="D11" t="s">
        <v>164</v>
      </c>
      <c r="E11" s="7" t="s">
        <v>33</v>
      </c>
      <c r="F11" t="s">
        <v>211</v>
      </c>
      <c r="G11" s="10" t="s">
        <v>238</v>
      </c>
      <c r="H11" s="4">
        <v>1530</v>
      </c>
      <c r="I11" t="s">
        <v>226</v>
      </c>
    </row>
    <row r="12" spans="1:9" x14ac:dyDescent="0.2">
      <c r="A12" t="s">
        <v>27</v>
      </c>
      <c r="B12" t="s">
        <v>28</v>
      </c>
      <c r="C12" s="8">
        <f>DATE(2021,10,27)</f>
        <v>44496</v>
      </c>
      <c r="D12" t="s">
        <v>164</v>
      </c>
      <c r="E12" s="7" t="s">
        <v>33</v>
      </c>
      <c r="F12" t="s">
        <v>211</v>
      </c>
      <c r="G12" s="10" t="s">
        <v>239</v>
      </c>
      <c r="H12" s="4">
        <v>1530</v>
      </c>
      <c r="I12" t="s">
        <v>231</v>
      </c>
    </row>
    <row r="13" spans="1:9" x14ac:dyDescent="0.2">
      <c r="C13" s="8"/>
      <c r="H13" s="4"/>
    </row>
    <row r="14" spans="1:9" x14ac:dyDescent="0.2">
      <c r="C14" s="8"/>
      <c r="E14" s="7"/>
      <c r="G14" s="10"/>
      <c r="H14" s="4"/>
    </row>
    <row r="15" spans="1:9" x14ac:dyDescent="0.2">
      <c r="C15" s="8"/>
      <c r="E15" s="7"/>
      <c r="G15" s="10"/>
      <c r="H15" s="4"/>
    </row>
    <row r="16" spans="1:9" x14ac:dyDescent="0.2">
      <c r="C16" s="8"/>
      <c r="E16" s="7"/>
      <c r="G16" s="10"/>
      <c r="H16" s="4"/>
    </row>
    <row r="17" spans="3:8" x14ac:dyDescent="0.2">
      <c r="C17" s="8"/>
      <c r="E17" s="7"/>
      <c r="H17" s="4"/>
    </row>
    <row r="18" spans="3:8" x14ac:dyDescent="0.2">
      <c r="C18" s="8"/>
      <c r="E18" s="7"/>
      <c r="G18" s="10"/>
      <c r="H18" s="4"/>
    </row>
    <row r="19" spans="3:8" x14ac:dyDescent="0.2">
      <c r="C19" s="8"/>
      <c r="E19" s="9"/>
      <c r="H19" s="4"/>
    </row>
    <row r="20" spans="3:8" x14ac:dyDescent="0.2">
      <c r="C20" s="8"/>
      <c r="E20" s="7"/>
      <c r="G20" s="10"/>
      <c r="H20" s="4"/>
    </row>
    <row r="21" spans="3:8" x14ac:dyDescent="0.2">
      <c r="C21" s="8"/>
      <c r="E21" s="7"/>
      <c r="G21" s="10"/>
      <c r="H2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18CF-F827-4A50-8BAC-2CAC32E7EFA7}">
  <dimension ref="A1:I28"/>
  <sheetViews>
    <sheetView workbookViewId="0">
      <selection activeCell="D14" sqref="D14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6" width="40.83203125" bestFit="1" customWidth="1"/>
    <col min="7" max="7" width="30.1640625" bestFit="1" customWidth="1"/>
    <col min="8" max="8" width="12" bestFit="1" customWidth="1"/>
    <col min="9" max="9" width="16.5" bestFit="1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DATE(2021,11,4)</f>
        <v>44504</v>
      </c>
      <c r="D3" t="s">
        <v>13</v>
      </c>
      <c r="E3" s="7" t="s">
        <v>29</v>
      </c>
      <c r="F3" t="s">
        <v>97</v>
      </c>
      <c r="G3" t="s">
        <v>240</v>
      </c>
      <c r="H3" s="4">
        <v>30240</v>
      </c>
      <c r="I3" t="s">
        <v>241</v>
      </c>
    </row>
    <row r="4" spans="1:9" x14ac:dyDescent="0.2">
      <c r="A4" t="s">
        <v>27</v>
      </c>
      <c r="B4" t="s">
        <v>28</v>
      </c>
      <c r="C4" s="8">
        <f>DATE(2021,11,25)</f>
        <v>44525</v>
      </c>
      <c r="D4" t="s">
        <v>13</v>
      </c>
      <c r="E4" s="7" t="s">
        <v>29</v>
      </c>
      <c r="F4" t="s">
        <v>97</v>
      </c>
      <c r="G4" t="s">
        <v>242</v>
      </c>
      <c r="H4" s="4">
        <v>24300</v>
      </c>
      <c r="I4" t="s">
        <v>243</v>
      </c>
    </row>
    <row r="5" spans="1:9" x14ac:dyDescent="0.2">
      <c r="A5" t="s">
        <v>27</v>
      </c>
      <c r="B5" t="s">
        <v>28</v>
      </c>
      <c r="C5" s="8">
        <f>DATE(2021,11,18)</f>
        <v>44518</v>
      </c>
      <c r="D5" t="s">
        <v>244</v>
      </c>
      <c r="E5" s="7" t="s">
        <v>245</v>
      </c>
      <c r="F5" t="s">
        <v>60</v>
      </c>
      <c r="G5" t="s">
        <v>246</v>
      </c>
      <c r="H5" s="4">
        <v>15300</v>
      </c>
      <c r="I5" t="s">
        <v>247</v>
      </c>
    </row>
    <row r="6" spans="1:9" x14ac:dyDescent="0.2">
      <c r="A6" t="s">
        <v>27</v>
      </c>
      <c r="B6" t="s">
        <v>28</v>
      </c>
      <c r="C6" s="8">
        <f>DATE(2021,11,4)</f>
        <v>44504</v>
      </c>
      <c r="D6" t="s">
        <v>155</v>
      </c>
      <c r="E6" s="7" t="s">
        <v>39</v>
      </c>
      <c r="F6" t="s">
        <v>156</v>
      </c>
      <c r="G6" t="s">
        <v>248</v>
      </c>
      <c r="H6" s="4">
        <v>13350.75</v>
      </c>
      <c r="I6" t="s">
        <v>241</v>
      </c>
    </row>
    <row r="7" spans="1:9" x14ac:dyDescent="0.2">
      <c r="A7" t="s">
        <v>27</v>
      </c>
      <c r="B7" t="s">
        <v>28</v>
      </c>
      <c r="C7" s="8">
        <f>DATE(2021,11,18)</f>
        <v>44518</v>
      </c>
      <c r="D7" t="s">
        <v>38</v>
      </c>
      <c r="E7" s="7" t="s">
        <v>39</v>
      </c>
      <c r="F7" t="s">
        <v>172</v>
      </c>
      <c r="G7" s="10" t="s">
        <v>249</v>
      </c>
      <c r="H7" s="4">
        <v>3068.16</v>
      </c>
      <c r="I7" t="s">
        <v>247</v>
      </c>
    </row>
    <row r="8" spans="1:9" x14ac:dyDescent="0.2">
      <c r="A8" t="s">
        <v>27</v>
      </c>
      <c r="B8" t="s">
        <v>28</v>
      </c>
      <c r="C8" s="8">
        <f>DATE(2021,11,18)</f>
        <v>44518</v>
      </c>
      <c r="D8" t="s">
        <v>38</v>
      </c>
      <c r="E8" s="7" t="s">
        <v>39</v>
      </c>
      <c r="F8" t="s">
        <v>172</v>
      </c>
      <c r="G8" s="10" t="s">
        <v>250</v>
      </c>
      <c r="H8" s="4">
        <v>3068.16</v>
      </c>
      <c r="I8" t="s">
        <v>247</v>
      </c>
    </row>
    <row r="9" spans="1:9" x14ac:dyDescent="0.2">
      <c r="A9" t="s">
        <v>27</v>
      </c>
      <c r="B9" t="s">
        <v>28</v>
      </c>
      <c r="C9" s="8">
        <f>DATE(2021,11,18)</f>
        <v>44518</v>
      </c>
      <c r="D9" t="s">
        <v>38</v>
      </c>
      <c r="E9" s="7" t="s">
        <v>39</v>
      </c>
      <c r="F9" t="s">
        <v>172</v>
      </c>
      <c r="G9" s="10" t="s">
        <v>251</v>
      </c>
      <c r="H9" s="4">
        <v>2454.5300000000002</v>
      </c>
      <c r="I9" t="s">
        <v>247</v>
      </c>
    </row>
    <row r="10" spans="1:9" x14ac:dyDescent="0.2">
      <c r="A10" t="s">
        <v>27</v>
      </c>
      <c r="B10" t="s">
        <v>28</v>
      </c>
      <c r="C10" s="8">
        <f>DATE(2021,11,4)</f>
        <v>44504</v>
      </c>
      <c r="D10" t="s">
        <v>133</v>
      </c>
      <c r="E10" s="7" t="s">
        <v>50</v>
      </c>
      <c r="F10" t="s">
        <v>252</v>
      </c>
      <c r="G10" t="s">
        <v>253</v>
      </c>
      <c r="H10" s="4">
        <v>2328</v>
      </c>
      <c r="I10" t="s">
        <v>241</v>
      </c>
    </row>
    <row r="11" spans="1:9" x14ac:dyDescent="0.2">
      <c r="A11" t="s">
        <v>27</v>
      </c>
      <c r="B11" t="s">
        <v>28</v>
      </c>
      <c r="C11" s="8">
        <f t="shared" ref="C11:C17" si="0">DATE(2021,11,25)</f>
        <v>44525</v>
      </c>
      <c r="D11" t="s">
        <v>254</v>
      </c>
      <c r="E11" s="7" t="s">
        <v>50</v>
      </c>
      <c r="F11" t="s">
        <v>172</v>
      </c>
      <c r="G11" s="10" t="s">
        <v>255</v>
      </c>
      <c r="H11" s="4">
        <v>2282.7600000000002</v>
      </c>
      <c r="I11" t="s">
        <v>243</v>
      </c>
    </row>
    <row r="12" spans="1:9" x14ac:dyDescent="0.2">
      <c r="A12" t="s">
        <v>27</v>
      </c>
      <c r="B12" t="s">
        <v>28</v>
      </c>
      <c r="C12" s="8">
        <f t="shared" si="0"/>
        <v>44525</v>
      </c>
      <c r="D12" t="s">
        <v>254</v>
      </c>
      <c r="E12" s="7" t="s">
        <v>50</v>
      </c>
      <c r="F12" t="s">
        <v>172</v>
      </c>
      <c r="G12" s="10" t="s">
        <v>256</v>
      </c>
      <c r="H12" s="4">
        <v>2282.7600000000002</v>
      </c>
      <c r="I12" t="s">
        <v>243</v>
      </c>
    </row>
    <row r="13" spans="1:9" x14ac:dyDescent="0.2">
      <c r="A13" t="s">
        <v>27</v>
      </c>
      <c r="B13" t="s">
        <v>28</v>
      </c>
      <c r="C13" s="8">
        <f t="shared" si="0"/>
        <v>44525</v>
      </c>
      <c r="D13" t="s">
        <v>254</v>
      </c>
      <c r="E13" s="7" t="s">
        <v>50</v>
      </c>
      <c r="F13" t="s">
        <v>172</v>
      </c>
      <c r="G13" s="10" t="s">
        <v>257</v>
      </c>
      <c r="H13" s="4">
        <v>2282.7600000000002</v>
      </c>
      <c r="I13" t="s">
        <v>243</v>
      </c>
    </row>
    <row r="14" spans="1:9" x14ac:dyDescent="0.2">
      <c r="A14" t="s">
        <v>27</v>
      </c>
      <c r="B14" t="s">
        <v>28</v>
      </c>
      <c r="C14" s="8">
        <f t="shared" si="0"/>
        <v>44525</v>
      </c>
      <c r="D14" t="s">
        <v>254</v>
      </c>
      <c r="E14" s="7" t="s">
        <v>50</v>
      </c>
      <c r="F14" t="s">
        <v>172</v>
      </c>
      <c r="G14" s="10" t="s">
        <v>258</v>
      </c>
      <c r="H14" s="4">
        <v>2282.7600000000002</v>
      </c>
      <c r="I14" t="s">
        <v>243</v>
      </c>
    </row>
    <row r="15" spans="1:9" x14ac:dyDescent="0.2">
      <c r="A15" t="s">
        <v>27</v>
      </c>
      <c r="B15" t="s">
        <v>28</v>
      </c>
      <c r="C15" s="8">
        <f t="shared" si="0"/>
        <v>44525</v>
      </c>
      <c r="D15" t="s">
        <v>254</v>
      </c>
      <c r="E15" s="7" t="s">
        <v>50</v>
      </c>
      <c r="F15" t="s">
        <v>172</v>
      </c>
      <c r="G15" s="10" t="s">
        <v>259</v>
      </c>
      <c r="H15" s="4">
        <v>2282.7600000000002</v>
      </c>
      <c r="I15" t="s">
        <v>243</v>
      </c>
    </row>
    <row r="16" spans="1:9" x14ac:dyDescent="0.2">
      <c r="A16" t="s">
        <v>27</v>
      </c>
      <c r="B16" t="s">
        <v>28</v>
      </c>
      <c r="C16" s="8">
        <f t="shared" si="0"/>
        <v>44525</v>
      </c>
      <c r="D16" t="s">
        <v>254</v>
      </c>
      <c r="E16" s="7" t="s">
        <v>50</v>
      </c>
      <c r="F16" t="s">
        <v>172</v>
      </c>
      <c r="G16" s="10" t="s">
        <v>260</v>
      </c>
      <c r="H16" s="4">
        <v>2282.7600000000002</v>
      </c>
      <c r="I16" t="s">
        <v>243</v>
      </c>
    </row>
    <row r="17" spans="1:9" x14ac:dyDescent="0.2">
      <c r="A17" t="s">
        <v>27</v>
      </c>
      <c r="B17" t="s">
        <v>28</v>
      </c>
      <c r="C17" s="8">
        <f t="shared" si="0"/>
        <v>44525</v>
      </c>
      <c r="D17" t="s">
        <v>254</v>
      </c>
      <c r="E17" s="7" t="s">
        <v>50</v>
      </c>
      <c r="F17" t="s">
        <v>172</v>
      </c>
      <c r="G17" s="10" t="s">
        <v>261</v>
      </c>
      <c r="H17" s="4">
        <v>2282.7600000000002</v>
      </c>
      <c r="I17" t="s">
        <v>243</v>
      </c>
    </row>
    <row r="18" spans="1:9" x14ac:dyDescent="0.2">
      <c r="A18" t="s">
        <v>27</v>
      </c>
      <c r="B18" t="s">
        <v>28</v>
      </c>
      <c r="C18" s="8">
        <f>DATE(2021,11,18)</f>
        <v>44518</v>
      </c>
      <c r="D18" t="s">
        <v>38</v>
      </c>
      <c r="E18" s="7" t="s">
        <v>39</v>
      </c>
      <c r="F18" t="s">
        <v>172</v>
      </c>
      <c r="G18" s="10" t="s">
        <v>262</v>
      </c>
      <c r="H18" s="4">
        <v>2147.71</v>
      </c>
      <c r="I18" t="s">
        <v>247</v>
      </c>
    </row>
    <row r="19" spans="1:9" x14ac:dyDescent="0.2">
      <c r="A19" t="s">
        <v>27</v>
      </c>
      <c r="B19" t="s">
        <v>28</v>
      </c>
      <c r="C19" s="8">
        <f>DATE(2021,11,18)</f>
        <v>44518</v>
      </c>
      <c r="D19" t="s">
        <v>164</v>
      </c>
      <c r="E19" s="7" t="s">
        <v>33</v>
      </c>
      <c r="F19" t="s">
        <v>263</v>
      </c>
      <c r="G19" s="10" t="s">
        <v>264</v>
      </c>
      <c r="H19" s="4">
        <v>2016</v>
      </c>
      <c r="I19" t="s">
        <v>247</v>
      </c>
    </row>
    <row r="20" spans="1:9" x14ac:dyDescent="0.2">
      <c r="A20" t="s">
        <v>27</v>
      </c>
      <c r="B20" t="s">
        <v>28</v>
      </c>
      <c r="C20" s="8">
        <f>DATE(2021,11,18)</f>
        <v>44518</v>
      </c>
      <c r="D20" t="s">
        <v>164</v>
      </c>
      <c r="E20" s="7" t="s">
        <v>33</v>
      </c>
      <c r="F20" t="s">
        <v>263</v>
      </c>
      <c r="G20" s="10" t="s">
        <v>265</v>
      </c>
      <c r="H20" s="4">
        <v>2016</v>
      </c>
      <c r="I20" t="s">
        <v>247</v>
      </c>
    </row>
    <row r="21" spans="1:9" x14ac:dyDescent="0.2">
      <c r="A21" t="s">
        <v>27</v>
      </c>
      <c r="B21" t="s">
        <v>28</v>
      </c>
      <c r="C21" s="8">
        <f>DATE(2021,11,25)</f>
        <v>44525</v>
      </c>
      <c r="D21" t="s">
        <v>164</v>
      </c>
      <c r="E21" s="7" t="s">
        <v>33</v>
      </c>
      <c r="F21" t="s">
        <v>263</v>
      </c>
      <c r="G21" s="10" t="s">
        <v>266</v>
      </c>
      <c r="H21" s="4">
        <v>2016</v>
      </c>
      <c r="I21" t="s">
        <v>243</v>
      </c>
    </row>
    <row r="22" spans="1:9" x14ac:dyDescent="0.2">
      <c r="A22" t="s">
        <v>27</v>
      </c>
      <c r="B22" t="s">
        <v>28</v>
      </c>
      <c r="C22" s="8">
        <f>DATE(2021,11,30)</f>
        <v>44530</v>
      </c>
      <c r="D22" t="s">
        <v>164</v>
      </c>
      <c r="E22" s="7" t="s">
        <v>33</v>
      </c>
      <c r="F22" t="s">
        <v>263</v>
      </c>
      <c r="G22" s="10" t="s">
        <v>267</v>
      </c>
      <c r="H22" s="4">
        <v>2016</v>
      </c>
      <c r="I22" t="s">
        <v>268</v>
      </c>
    </row>
    <row r="23" spans="1:9" x14ac:dyDescent="0.2">
      <c r="A23" t="s">
        <v>27</v>
      </c>
      <c r="B23" t="s">
        <v>28</v>
      </c>
      <c r="C23" s="8">
        <f>DATE(2021,11,11)</f>
        <v>44511</v>
      </c>
      <c r="D23" t="s">
        <v>164</v>
      </c>
      <c r="E23" s="7" t="s">
        <v>33</v>
      </c>
      <c r="F23" t="s">
        <v>118</v>
      </c>
      <c r="G23" s="10" t="s">
        <v>269</v>
      </c>
      <c r="H23" s="4">
        <v>1879.85</v>
      </c>
      <c r="I23" t="s">
        <v>270</v>
      </c>
    </row>
    <row r="24" spans="1:9" x14ac:dyDescent="0.2">
      <c r="A24" t="s">
        <v>27</v>
      </c>
      <c r="B24" t="s">
        <v>28</v>
      </c>
      <c r="C24" s="8">
        <f>DATE(2021,11,4)</f>
        <v>44504</v>
      </c>
      <c r="D24" t="s">
        <v>164</v>
      </c>
      <c r="E24" s="7" t="s">
        <v>33</v>
      </c>
      <c r="F24" t="s">
        <v>211</v>
      </c>
      <c r="G24" s="10" t="s">
        <v>271</v>
      </c>
      <c r="H24" s="4">
        <v>1530</v>
      </c>
      <c r="I24" t="s">
        <v>241</v>
      </c>
    </row>
    <row r="25" spans="1:9" x14ac:dyDescent="0.2">
      <c r="A25" t="s">
        <v>27</v>
      </c>
      <c r="B25" t="s">
        <v>28</v>
      </c>
      <c r="C25" s="8">
        <f>DATE(2021,11,11)</f>
        <v>44511</v>
      </c>
      <c r="D25" t="s">
        <v>164</v>
      </c>
      <c r="E25" s="7" t="s">
        <v>33</v>
      </c>
      <c r="F25" t="s">
        <v>211</v>
      </c>
      <c r="G25" s="10" t="s">
        <v>272</v>
      </c>
      <c r="H25" s="4">
        <v>1530</v>
      </c>
      <c r="I25" t="s">
        <v>270</v>
      </c>
    </row>
    <row r="26" spans="1:9" x14ac:dyDescent="0.2">
      <c r="A26" t="s">
        <v>27</v>
      </c>
      <c r="B26" t="s">
        <v>28</v>
      </c>
      <c r="C26" s="8">
        <f>DATE(2021,11,18)</f>
        <v>44518</v>
      </c>
      <c r="D26" t="s">
        <v>164</v>
      </c>
      <c r="E26" s="7" t="s">
        <v>33</v>
      </c>
      <c r="F26" t="s">
        <v>211</v>
      </c>
      <c r="G26" s="10" t="s">
        <v>273</v>
      </c>
      <c r="H26" s="4">
        <v>1530</v>
      </c>
      <c r="I26" t="s">
        <v>247</v>
      </c>
    </row>
    <row r="27" spans="1:9" x14ac:dyDescent="0.2">
      <c r="A27" t="s">
        <v>27</v>
      </c>
      <c r="B27" t="s">
        <v>28</v>
      </c>
      <c r="C27" s="8">
        <f>DATE(2021,11,25)</f>
        <v>44525</v>
      </c>
      <c r="D27" t="s">
        <v>164</v>
      </c>
      <c r="E27" s="7" t="s">
        <v>33</v>
      </c>
      <c r="F27" t="s">
        <v>211</v>
      </c>
      <c r="G27" s="10" t="s">
        <v>274</v>
      </c>
      <c r="H27" s="4">
        <v>1530</v>
      </c>
      <c r="I27" t="s">
        <v>243</v>
      </c>
    </row>
    <row r="28" spans="1:9" x14ac:dyDescent="0.2">
      <c r="A28" t="s">
        <v>27</v>
      </c>
      <c r="B28" t="s">
        <v>28</v>
      </c>
      <c r="C28" s="8">
        <f>DATE(2021,11,4)</f>
        <v>44504</v>
      </c>
      <c r="D28" t="s">
        <v>14</v>
      </c>
      <c r="E28" s="7" t="s">
        <v>29</v>
      </c>
      <c r="F28" t="s">
        <v>15</v>
      </c>
      <c r="G28" t="s">
        <v>275</v>
      </c>
      <c r="H28" s="4">
        <v>1487.4</v>
      </c>
      <c r="I28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B7CD-7867-4527-986C-8839252CE7E5}">
  <dimension ref="A1:I29"/>
  <sheetViews>
    <sheetView workbookViewId="0">
      <selection activeCell="G21" sqref="G21"/>
    </sheetView>
  </sheetViews>
  <sheetFormatPr defaultRowHeight="12" x14ac:dyDescent="0.2"/>
  <cols>
    <col min="3" max="3" width="11.6640625" customWidth="1"/>
    <col min="4" max="4" width="48.6640625" bestFit="1" customWidth="1"/>
    <col min="5" max="5" width="44.1640625" bestFit="1" customWidth="1"/>
    <col min="6" max="6" width="41.83203125" bestFit="1" customWidth="1"/>
    <col min="7" max="7" width="32.33203125" bestFit="1" customWidth="1"/>
    <col min="8" max="8" width="12" bestFit="1" customWidth="1"/>
    <col min="9" max="9" width="16.33203125" customWidth="1"/>
  </cols>
  <sheetData>
    <row r="1" spans="1:9" ht="15.75" x14ac:dyDescent="0.2">
      <c r="A1" s="5" t="s">
        <v>20</v>
      </c>
      <c r="C1" s="1"/>
      <c r="G1" s="4"/>
    </row>
    <row r="2" spans="1:9" ht="36" x14ac:dyDescent="0.2">
      <c r="A2" s="6" t="s">
        <v>21</v>
      </c>
      <c r="B2" s="2" t="s">
        <v>22</v>
      </c>
      <c r="C2" s="2" t="s">
        <v>0</v>
      </c>
      <c r="D2" s="2" t="s">
        <v>23</v>
      </c>
      <c r="E2" s="2" t="s">
        <v>24</v>
      </c>
      <c r="F2" s="2" t="s">
        <v>25</v>
      </c>
      <c r="G2" s="2" t="s">
        <v>1</v>
      </c>
      <c r="H2" s="3" t="s">
        <v>18</v>
      </c>
      <c r="I2" s="2" t="s">
        <v>26</v>
      </c>
    </row>
    <row r="3" spans="1:9" x14ac:dyDescent="0.2">
      <c r="A3" t="s">
        <v>27</v>
      </c>
      <c r="B3" t="s">
        <v>28</v>
      </c>
      <c r="C3" s="8">
        <f>DATE(2021,12,21)</f>
        <v>44551</v>
      </c>
      <c r="D3" t="s">
        <v>227</v>
      </c>
      <c r="E3" s="7" t="s">
        <v>29</v>
      </c>
      <c r="F3" t="s">
        <v>228</v>
      </c>
      <c r="G3" s="10" t="s">
        <v>296</v>
      </c>
      <c r="H3" s="4">
        <v>17224.650000000001</v>
      </c>
      <c r="I3" t="s">
        <v>276</v>
      </c>
    </row>
    <row r="4" spans="1:9" x14ac:dyDescent="0.2">
      <c r="A4" t="s">
        <v>27</v>
      </c>
      <c r="B4" t="s">
        <v>28</v>
      </c>
      <c r="C4" s="8">
        <f>DATE(2021,12,21)</f>
        <v>44551</v>
      </c>
      <c r="D4" t="s">
        <v>164</v>
      </c>
      <c r="E4" s="7" t="s">
        <v>33</v>
      </c>
      <c r="F4" t="s">
        <v>277</v>
      </c>
      <c r="G4" s="10" t="s">
        <v>312</v>
      </c>
      <c r="H4" s="4">
        <v>11400</v>
      </c>
      <c r="I4" t="s">
        <v>276</v>
      </c>
    </row>
    <row r="5" spans="1:9" x14ac:dyDescent="0.2">
      <c r="A5" t="s">
        <v>27</v>
      </c>
      <c r="B5" t="s">
        <v>28</v>
      </c>
      <c r="C5" s="8">
        <f t="shared" ref="C5:C13" si="0">DATE(2021,12,9)</f>
        <v>44539</v>
      </c>
      <c r="D5" t="s">
        <v>7</v>
      </c>
      <c r="E5" s="7" t="s">
        <v>33</v>
      </c>
      <c r="F5" t="s">
        <v>278</v>
      </c>
      <c r="G5" t="s">
        <v>279</v>
      </c>
      <c r="H5" s="4">
        <v>6804</v>
      </c>
      <c r="I5" t="s">
        <v>280</v>
      </c>
    </row>
    <row r="6" spans="1:9" x14ac:dyDescent="0.2">
      <c r="A6" t="s">
        <v>27</v>
      </c>
      <c r="B6" t="s">
        <v>28</v>
      </c>
      <c r="C6" s="8">
        <f t="shared" si="0"/>
        <v>44539</v>
      </c>
      <c r="D6" t="s">
        <v>38</v>
      </c>
      <c r="E6" s="7" t="s">
        <v>39</v>
      </c>
      <c r="F6" t="s">
        <v>172</v>
      </c>
      <c r="G6" t="s">
        <v>281</v>
      </c>
      <c r="H6" s="4">
        <v>3068.16</v>
      </c>
      <c r="I6" t="s">
        <v>280</v>
      </c>
    </row>
    <row r="7" spans="1:9" x14ac:dyDescent="0.2">
      <c r="A7" t="s">
        <v>27</v>
      </c>
      <c r="B7" t="s">
        <v>28</v>
      </c>
      <c r="C7" s="8">
        <f t="shared" si="0"/>
        <v>44539</v>
      </c>
      <c r="D7" t="s">
        <v>38</v>
      </c>
      <c r="E7" s="7" t="s">
        <v>39</v>
      </c>
      <c r="F7" t="s">
        <v>172</v>
      </c>
      <c r="G7" t="s">
        <v>282</v>
      </c>
      <c r="H7" s="4">
        <v>3068.16</v>
      </c>
      <c r="I7" t="s">
        <v>280</v>
      </c>
    </row>
    <row r="8" spans="1:9" x14ac:dyDescent="0.2">
      <c r="A8" t="s">
        <v>27</v>
      </c>
      <c r="B8" t="s">
        <v>28</v>
      </c>
      <c r="C8" s="8">
        <f t="shared" si="0"/>
        <v>44539</v>
      </c>
      <c r="D8" t="s">
        <v>38</v>
      </c>
      <c r="E8" s="7" t="s">
        <v>39</v>
      </c>
      <c r="F8" t="s">
        <v>172</v>
      </c>
      <c r="G8" t="s">
        <v>283</v>
      </c>
      <c r="H8" s="4">
        <v>3068.16</v>
      </c>
      <c r="I8" t="s">
        <v>280</v>
      </c>
    </row>
    <row r="9" spans="1:9" x14ac:dyDescent="0.2">
      <c r="A9" t="s">
        <v>27</v>
      </c>
      <c r="B9" t="s">
        <v>28</v>
      </c>
      <c r="C9" s="8">
        <f t="shared" si="0"/>
        <v>44539</v>
      </c>
      <c r="D9" t="s">
        <v>38</v>
      </c>
      <c r="E9" s="7" t="s">
        <v>39</v>
      </c>
      <c r="F9" t="s">
        <v>172</v>
      </c>
      <c r="G9" t="s">
        <v>284</v>
      </c>
      <c r="H9" s="4">
        <v>3068.16</v>
      </c>
      <c r="I9" t="s">
        <v>280</v>
      </c>
    </row>
    <row r="10" spans="1:9" x14ac:dyDescent="0.2">
      <c r="A10" t="s">
        <v>27</v>
      </c>
      <c r="B10" t="s">
        <v>28</v>
      </c>
      <c r="C10" s="8">
        <f t="shared" si="0"/>
        <v>44539</v>
      </c>
      <c r="D10" t="s">
        <v>285</v>
      </c>
      <c r="E10" s="7" t="s">
        <v>39</v>
      </c>
      <c r="F10" t="s">
        <v>286</v>
      </c>
      <c r="G10" t="s">
        <v>287</v>
      </c>
      <c r="H10" s="4">
        <v>2453.63</v>
      </c>
      <c r="I10" t="s">
        <v>280</v>
      </c>
    </row>
    <row r="11" spans="1:9" x14ac:dyDescent="0.2">
      <c r="A11" t="s">
        <v>27</v>
      </c>
      <c r="B11" t="s">
        <v>28</v>
      </c>
      <c r="C11" s="8">
        <f t="shared" si="0"/>
        <v>44539</v>
      </c>
      <c r="D11" t="s">
        <v>254</v>
      </c>
      <c r="E11" s="7" t="s">
        <v>50</v>
      </c>
      <c r="F11" t="s">
        <v>172</v>
      </c>
      <c r="G11" s="10" t="s">
        <v>297</v>
      </c>
      <c r="H11" s="4">
        <v>2282.7600000000002</v>
      </c>
      <c r="I11" t="s">
        <v>280</v>
      </c>
    </row>
    <row r="12" spans="1:9" x14ac:dyDescent="0.2">
      <c r="A12" t="s">
        <v>27</v>
      </c>
      <c r="B12" t="s">
        <v>28</v>
      </c>
      <c r="C12" s="8">
        <f t="shared" si="0"/>
        <v>44539</v>
      </c>
      <c r="D12" t="s">
        <v>254</v>
      </c>
      <c r="E12" s="7" t="s">
        <v>50</v>
      </c>
      <c r="F12" t="s">
        <v>172</v>
      </c>
      <c r="G12" s="10" t="s">
        <v>298</v>
      </c>
      <c r="H12" s="4">
        <v>2282.7600000000002</v>
      </c>
      <c r="I12" t="s">
        <v>280</v>
      </c>
    </row>
    <row r="13" spans="1:9" x14ac:dyDescent="0.2">
      <c r="A13" t="s">
        <v>27</v>
      </c>
      <c r="B13" t="s">
        <v>28</v>
      </c>
      <c r="C13" s="8">
        <f t="shared" si="0"/>
        <v>44539</v>
      </c>
      <c r="D13" t="s">
        <v>254</v>
      </c>
      <c r="E13" s="7" t="s">
        <v>50</v>
      </c>
      <c r="F13" t="s">
        <v>172</v>
      </c>
      <c r="G13" s="10" t="s">
        <v>299</v>
      </c>
      <c r="H13" s="4">
        <v>2282.7600000000002</v>
      </c>
      <c r="I13" t="s">
        <v>280</v>
      </c>
    </row>
    <row r="14" spans="1:9" x14ac:dyDescent="0.2">
      <c r="A14" t="s">
        <v>27</v>
      </c>
      <c r="B14" t="s">
        <v>28</v>
      </c>
      <c r="C14" s="8">
        <f>DATE(2021,12,16)</f>
        <v>44546</v>
      </c>
      <c r="D14" t="s">
        <v>254</v>
      </c>
      <c r="E14" s="7" t="s">
        <v>50</v>
      </c>
      <c r="F14" t="s">
        <v>172</v>
      </c>
      <c r="G14" s="10" t="s">
        <v>300</v>
      </c>
      <c r="H14" s="4">
        <v>2282.7600000000002</v>
      </c>
      <c r="I14" t="s">
        <v>288</v>
      </c>
    </row>
    <row r="15" spans="1:9" x14ac:dyDescent="0.2">
      <c r="A15" t="s">
        <v>27</v>
      </c>
      <c r="B15" t="s">
        <v>28</v>
      </c>
      <c r="C15" s="8">
        <f>DATE(2021,12,9)</f>
        <v>44539</v>
      </c>
      <c r="D15" t="s">
        <v>164</v>
      </c>
      <c r="E15" s="7" t="s">
        <v>33</v>
      </c>
      <c r="F15" t="s">
        <v>289</v>
      </c>
      <c r="G15" s="10" t="s">
        <v>301</v>
      </c>
      <c r="H15" s="4">
        <v>2160</v>
      </c>
      <c r="I15" t="s">
        <v>280</v>
      </c>
    </row>
    <row r="16" spans="1:9" x14ac:dyDescent="0.2">
      <c r="A16" t="s">
        <v>27</v>
      </c>
      <c r="B16" t="s">
        <v>28</v>
      </c>
      <c r="C16" s="8">
        <f>DATE(2021,12,9)</f>
        <v>44539</v>
      </c>
      <c r="D16" t="s">
        <v>164</v>
      </c>
      <c r="E16" s="7" t="s">
        <v>33</v>
      </c>
      <c r="F16" t="s">
        <v>263</v>
      </c>
      <c r="G16" s="10" t="s">
        <v>302</v>
      </c>
      <c r="H16" s="4">
        <v>2016</v>
      </c>
      <c r="I16" t="s">
        <v>280</v>
      </c>
    </row>
    <row r="17" spans="1:9" x14ac:dyDescent="0.2">
      <c r="A17" t="s">
        <v>27</v>
      </c>
      <c r="B17" t="s">
        <v>28</v>
      </c>
      <c r="C17" s="8">
        <f>DATE(2021,12,16)</f>
        <v>44546</v>
      </c>
      <c r="D17" t="s">
        <v>164</v>
      </c>
      <c r="E17" s="7" t="s">
        <v>33</v>
      </c>
      <c r="F17" t="s">
        <v>263</v>
      </c>
      <c r="G17" s="10" t="s">
        <v>303</v>
      </c>
      <c r="H17" s="4">
        <v>2016</v>
      </c>
      <c r="I17" t="s">
        <v>288</v>
      </c>
    </row>
    <row r="18" spans="1:9" x14ac:dyDescent="0.2">
      <c r="A18" t="s">
        <v>27</v>
      </c>
      <c r="B18" t="s">
        <v>28</v>
      </c>
      <c r="C18" s="8">
        <f>DATE(2021,12,21)</f>
        <v>44551</v>
      </c>
      <c r="D18" t="s">
        <v>164</v>
      </c>
      <c r="E18" s="7" t="s">
        <v>33</v>
      </c>
      <c r="F18" t="s">
        <v>263</v>
      </c>
      <c r="G18" s="10" t="s">
        <v>304</v>
      </c>
      <c r="H18" s="4">
        <v>2016</v>
      </c>
      <c r="I18" t="s">
        <v>276</v>
      </c>
    </row>
    <row r="19" spans="1:9" x14ac:dyDescent="0.2">
      <c r="A19" t="s">
        <v>27</v>
      </c>
      <c r="B19" t="s">
        <v>28</v>
      </c>
      <c r="C19" s="8">
        <f>DATE(2021,12,16)</f>
        <v>44546</v>
      </c>
      <c r="D19" t="s">
        <v>164</v>
      </c>
      <c r="E19" s="7" t="s">
        <v>33</v>
      </c>
      <c r="F19" t="s">
        <v>118</v>
      </c>
      <c r="G19" t="s">
        <v>290</v>
      </c>
      <c r="H19" s="4">
        <v>1877.84</v>
      </c>
      <c r="I19" t="s">
        <v>288</v>
      </c>
    </row>
    <row r="20" spans="1:9" x14ac:dyDescent="0.2">
      <c r="A20" t="s">
        <v>27</v>
      </c>
      <c r="B20" t="s">
        <v>28</v>
      </c>
      <c r="C20" s="8">
        <f>DATE(2021,12,16)</f>
        <v>44546</v>
      </c>
      <c r="D20" t="s">
        <v>254</v>
      </c>
      <c r="E20" s="7" t="s">
        <v>50</v>
      </c>
      <c r="F20" t="s">
        <v>172</v>
      </c>
      <c r="G20" s="10" t="s">
        <v>313</v>
      </c>
      <c r="H20" s="4">
        <v>1826.21</v>
      </c>
      <c r="I20" t="s">
        <v>288</v>
      </c>
    </row>
    <row r="21" spans="1:9" x14ac:dyDescent="0.2">
      <c r="A21" t="s">
        <v>27</v>
      </c>
      <c r="B21" t="s">
        <v>28</v>
      </c>
      <c r="C21" s="8">
        <f>DATE(2021,12,9)</f>
        <v>44539</v>
      </c>
      <c r="D21" t="s">
        <v>164</v>
      </c>
      <c r="E21" s="7" t="s">
        <v>33</v>
      </c>
      <c r="F21" t="s">
        <v>289</v>
      </c>
      <c r="G21" s="10" t="s">
        <v>305</v>
      </c>
      <c r="H21" s="4">
        <v>1800</v>
      </c>
      <c r="I21" t="s">
        <v>280</v>
      </c>
    </row>
    <row r="22" spans="1:9" x14ac:dyDescent="0.2">
      <c r="A22" t="s">
        <v>27</v>
      </c>
      <c r="B22" t="s">
        <v>28</v>
      </c>
      <c r="C22" s="8">
        <f>DATE(2021,12,9)</f>
        <v>44539</v>
      </c>
      <c r="D22" t="s">
        <v>164</v>
      </c>
      <c r="E22" s="7" t="s">
        <v>33</v>
      </c>
      <c r="F22" t="s">
        <v>289</v>
      </c>
      <c r="G22" s="10" t="s">
        <v>306</v>
      </c>
      <c r="H22" s="4">
        <v>1800</v>
      </c>
      <c r="I22" t="s">
        <v>280</v>
      </c>
    </row>
    <row r="23" spans="1:9" x14ac:dyDescent="0.2">
      <c r="A23" t="s">
        <v>27</v>
      </c>
      <c r="B23" t="s">
        <v>28</v>
      </c>
      <c r="C23" s="8">
        <f>DATE(2021,12,9)</f>
        <v>44539</v>
      </c>
      <c r="D23" t="s">
        <v>164</v>
      </c>
      <c r="E23" s="7" t="s">
        <v>33</v>
      </c>
      <c r="F23" t="s">
        <v>289</v>
      </c>
      <c r="G23" s="10" t="s">
        <v>307</v>
      </c>
      <c r="H23" s="4">
        <v>1800</v>
      </c>
      <c r="I23" t="s">
        <v>280</v>
      </c>
    </row>
    <row r="24" spans="1:9" x14ac:dyDescent="0.2">
      <c r="A24" t="s">
        <v>27</v>
      </c>
      <c r="B24" t="s">
        <v>28</v>
      </c>
      <c r="C24" s="8">
        <f>DATE(2021,12,16)</f>
        <v>44546</v>
      </c>
      <c r="D24" t="s">
        <v>164</v>
      </c>
      <c r="E24" s="7" t="s">
        <v>33</v>
      </c>
      <c r="F24" t="s">
        <v>211</v>
      </c>
      <c r="G24" s="10" t="s">
        <v>308</v>
      </c>
      <c r="H24" s="4">
        <v>1548.3</v>
      </c>
      <c r="I24" t="s">
        <v>288</v>
      </c>
    </row>
    <row r="25" spans="1:9" x14ac:dyDescent="0.2">
      <c r="A25" t="s">
        <v>27</v>
      </c>
      <c r="B25" t="s">
        <v>28</v>
      </c>
      <c r="C25" s="8">
        <f>DATE(2021,12,16)</f>
        <v>44546</v>
      </c>
      <c r="D25" t="s">
        <v>164</v>
      </c>
      <c r="E25" s="7" t="s">
        <v>33</v>
      </c>
      <c r="F25" t="s">
        <v>211</v>
      </c>
      <c r="G25" s="10" t="s">
        <v>309</v>
      </c>
      <c r="H25" s="4">
        <v>1548.3</v>
      </c>
      <c r="I25" t="s">
        <v>288</v>
      </c>
    </row>
    <row r="26" spans="1:9" x14ac:dyDescent="0.2">
      <c r="A26" t="s">
        <v>27</v>
      </c>
      <c r="B26" t="s">
        <v>28</v>
      </c>
      <c r="C26" s="8">
        <f>DATE(2021,12,2)</f>
        <v>44532</v>
      </c>
      <c r="D26" t="s">
        <v>164</v>
      </c>
      <c r="E26" s="7" t="s">
        <v>33</v>
      </c>
      <c r="F26" t="s">
        <v>211</v>
      </c>
      <c r="G26" s="10" t="s">
        <v>310</v>
      </c>
      <c r="H26" s="4">
        <v>1530</v>
      </c>
      <c r="I26" t="s">
        <v>291</v>
      </c>
    </row>
    <row r="27" spans="1:9" x14ac:dyDescent="0.2">
      <c r="A27" t="s">
        <v>27</v>
      </c>
      <c r="B27" t="s">
        <v>28</v>
      </c>
      <c r="C27" s="8">
        <f>DATE(2021,12,17)</f>
        <v>44547</v>
      </c>
      <c r="D27" t="s">
        <v>164</v>
      </c>
      <c r="E27" s="7" t="s">
        <v>33</v>
      </c>
      <c r="F27" t="s">
        <v>292</v>
      </c>
      <c r="G27" s="10" t="s">
        <v>293</v>
      </c>
      <c r="H27" s="4">
        <v>1500</v>
      </c>
      <c r="I27" t="s">
        <v>294</v>
      </c>
    </row>
    <row r="28" spans="1:9" x14ac:dyDescent="0.2">
      <c r="A28" t="s">
        <v>27</v>
      </c>
      <c r="B28" t="s">
        <v>28</v>
      </c>
      <c r="C28" s="8">
        <f>DATE(2021,12,17)</f>
        <v>44547</v>
      </c>
      <c r="D28" t="s">
        <v>164</v>
      </c>
      <c r="E28" s="7" t="s">
        <v>33</v>
      </c>
      <c r="F28" t="s">
        <v>292</v>
      </c>
      <c r="G28" t="s">
        <v>295</v>
      </c>
      <c r="H28" s="4">
        <v>1500</v>
      </c>
      <c r="I28" t="s">
        <v>294</v>
      </c>
    </row>
    <row r="29" spans="1:9" x14ac:dyDescent="0.2">
      <c r="A29" t="s">
        <v>27</v>
      </c>
      <c r="B29" t="s">
        <v>28</v>
      </c>
      <c r="C29" s="8">
        <f>DATE(2021,12,9)</f>
        <v>44539</v>
      </c>
      <c r="D29" t="s">
        <v>164</v>
      </c>
      <c r="E29" s="7" t="s">
        <v>33</v>
      </c>
      <c r="F29" t="s">
        <v>289</v>
      </c>
      <c r="G29" s="10" t="s">
        <v>311</v>
      </c>
      <c r="H29" s="4">
        <v>1440</v>
      </c>
      <c r="I29" t="s">
        <v>280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6626D-3D18-41C9-A01E-E5036E651F00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15da933b-e053-4bf9-909e-a8510277422f"/>
    <ds:schemaRef ds:uri="eea783ac-5207-47aa-9c2d-3db6bfc10da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05FAA3-4043-4FA7-92BD-8BC0BF25E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83053-2BF5-4EF1-8F4E-D61C85844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Apr-21</vt:lpstr>
      <vt:lpstr>May-21</vt:lpstr>
      <vt:lpstr>June-21</vt:lpstr>
      <vt:lpstr>Jul-21</vt:lpstr>
      <vt:lpstr>Aug-21</vt:lpstr>
      <vt:lpstr>Sept-21</vt:lpstr>
      <vt:lpstr>Oct-21</vt:lpstr>
      <vt:lpstr>Nov-21</vt:lpstr>
      <vt:lpstr>Dec-21</vt:lpstr>
      <vt:lpstr>Jan-22</vt:lpstr>
      <vt:lpstr>Feb-22</vt:lpstr>
      <vt:lpstr>Mar-22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Morounke Akingbola</cp:lastModifiedBy>
  <dcterms:created xsi:type="dcterms:W3CDTF">2020-07-06T19:41:11Z</dcterms:created>
  <dcterms:modified xsi:type="dcterms:W3CDTF">2022-04-01T18:52:49Z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