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Transparency/Transparency 2020-21/"/>
    </mc:Choice>
  </mc:AlternateContent>
  <xr:revisionPtr revIDLastSave="13" documentId="8_{AF413881-5FD9-4259-9D59-5E59FC22EE0C}" xr6:coauthVersionLast="45" xr6:coauthVersionMax="45" xr10:uidLastSave="{6E31DF11-936B-4E35-BA02-3DA7E8122D58}"/>
  <bookViews>
    <workbookView xWindow="-120" yWindow="-120" windowWidth="29040" windowHeight="15840" activeTab="11" xr2:uid="{00000000-000D-0000-FFFF-FFFF00000000}"/>
  </bookViews>
  <sheets>
    <sheet name="Apr-20" sheetId="1" r:id="rId1"/>
    <sheet name="May-20" sheetId="2" r:id="rId2"/>
    <sheet name="June-20" sheetId="3" r:id="rId3"/>
    <sheet name="Jul-20" sheetId="4" r:id="rId4"/>
    <sheet name="Aug-20" sheetId="5" r:id="rId5"/>
    <sheet name="Sep-20" sheetId="6" r:id="rId6"/>
    <sheet name="Oct-20" sheetId="7" r:id="rId7"/>
    <sheet name="Nov-20" sheetId="8" r:id="rId8"/>
    <sheet name="Dec-20" sheetId="9" r:id="rId9"/>
    <sheet name="Jan-21" sheetId="10" r:id="rId10"/>
    <sheet name="Feb-21" sheetId="11" r:id="rId11"/>
    <sheet name="Mar-21" sheetId="12" r:id="rId12"/>
  </sheets>
  <definedNames>
    <definedName name="_xlnm._FilterDatabase" localSheetId="0" hidden="1">'Apr-20'!$C$3:$I$26</definedName>
    <definedName name="_xlnm._FilterDatabase" localSheetId="4" hidden="1">'Aug-20'!$C$3:$I$14</definedName>
    <definedName name="_xlnm._FilterDatabase" localSheetId="3" hidden="1">'Jul-20'!$C$3:$I$13</definedName>
    <definedName name="_xlnm._FilterDatabase" localSheetId="2" hidden="1">'June-20'!$C$3:$I$18</definedName>
    <definedName name="_xlnm._FilterDatabase" localSheetId="1" hidden="1">'May-20'!$C$3:$I$23</definedName>
    <definedName name="_xlnm._FilterDatabase" localSheetId="5" hidden="1">'Sep-20'!$C$3:$I$7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2" l="1"/>
  <c r="C12" i="9" l="1"/>
  <c r="C11" i="9"/>
  <c r="C10" i="9"/>
  <c r="C9" i="9"/>
  <c r="C8" i="9"/>
  <c r="C7" i="9"/>
  <c r="C6" i="9"/>
  <c r="C5" i="9"/>
  <c r="C4" i="9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12" i="7"/>
  <c r="C11" i="7"/>
  <c r="C10" i="7"/>
  <c r="C9" i="7"/>
  <c r="C8" i="7"/>
  <c r="C7" i="7"/>
  <c r="C6" i="7"/>
  <c r="C5" i="7"/>
  <c r="C4" i="7"/>
  <c r="C5" i="6" l="1"/>
  <c r="C7" i="6"/>
  <c r="C4" i="6"/>
  <c r="C6" i="6"/>
  <c r="C9" i="5"/>
  <c r="C8" i="5"/>
  <c r="C10" i="5"/>
  <c r="C7" i="5"/>
  <c r="C13" i="5"/>
  <c r="C6" i="5"/>
  <c r="C5" i="5"/>
  <c r="C4" i="5"/>
  <c r="C12" i="5"/>
  <c r="C14" i="5"/>
  <c r="C11" i="5"/>
  <c r="C4" i="4"/>
  <c r="C10" i="4"/>
  <c r="C9" i="4"/>
  <c r="C11" i="4"/>
  <c r="C7" i="4"/>
  <c r="C13" i="4"/>
  <c r="C5" i="4"/>
  <c r="C12" i="4"/>
  <c r="C6" i="4"/>
  <c r="C8" i="4"/>
  <c r="C10" i="3" l="1"/>
  <c r="C13" i="3"/>
  <c r="C5" i="3"/>
  <c r="C17" i="3"/>
  <c r="C15" i="3"/>
  <c r="C9" i="3"/>
  <c r="C8" i="3"/>
  <c r="C7" i="3"/>
  <c r="C4" i="3"/>
  <c r="C16" i="3"/>
  <c r="C14" i="3"/>
  <c r="C12" i="3"/>
  <c r="C18" i="3"/>
  <c r="C6" i="3"/>
  <c r="C11" i="3"/>
  <c r="C18" i="2"/>
  <c r="C23" i="2"/>
  <c r="C9" i="2"/>
  <c r="C7" i="2"/>
  <c r="C8" i="2"/>
  <c r="C6" i="2"/>
  <c r="C5" i="2"/>
  <c r="C4" i="2"/>
  <c r="C16" i="2"/>
  <c r="C11" i="2"/>
  <c r="C19" i="2"/>
  <c r="C12" i="2"/>
  <c r="C20" i="2"/>
  <c r="C15" i="2"/>
  <c r="C17" i="2"/>
  <c r="C22" i="2"/>
  <c r="C10" i="2"/>
  <c r="C21" i="2"/>
  <c r="C13" i="2"/>
  <c r="C14" i="2"/>
  <c r="C20" i="1" l="1"/>
  <c r="C16" i="1"/>
  <c r="C18" i="1"/>
  <c r="C14" i="1"/>
  <c r="C24" i="1"/>
  <c r="C22" i="1"/>
  <c r="C12" i="1"/>
  <c r="C5" i="1"/>
  <c r="C6" i="1"/>
  <c r="C7" i="1"/>
  <c r="C4" i="1"/>
  <c r="C13" i="1"/>
  <c r="C8" i="1"/>
  <c r="C19" i="1"/>
  <c r="C21" i="1"/>
  <c r="C9" i="1"/>
  <c r="C23" i="1"/>
  <c r="C11" i="1"/>
  <c r="C15" i="1"/>
  <c r="C17" i="1"/>
  <c r="C25" i="1"/>
  <c r="C10" i="1"/>
  <c r="C26" i="1"/>
</calcChain>
</file>

<file path=xl/sharedStrings.xml><?xml version="1.0" encoding="utf-8"?>
<sst xmlns="http://schemas.openxmlformats.org/spreadsheetml/2006/main" count="1331" uniqueCount="336">
  <si>
    <t>TRX Date</t>
  </si>
  <si>
    <t>Reference</t>
  </si>
  <si>
    <t>Staff Training (Competency) (general / all staff)</t>
  </si>
  <si>
    <t>Legal awarenss cancellation</t>
  </si>
  <si>
    <t>PMTRN00001074</t>
  </si>
  <si>
    <t>Calders Conferences</t>
  </si>
  <si>
    <t>Legal awareness training</t>
  </si>
  <si>
    <t>Field Fisher</t>
  </si>
  <si>
    <t>Corporate Training - (personal development)</t>
  </si>
  <si>
    <t>PMTRN00001067</t>
  </si>
  <si>
    <t>Health Assured workshops Jan20</t>
  </si>
  <si>
    <t>PMTRN00001070</t>
  </si>
  <si>
    <t>Health Assured Ltd</t>
  </si>
  <si>
    <t>PMTRN00001082</t>
  </si>
  <si>
    <t>Staff Welfare</t>
  </si>
  <si>
    <t>PMTRN00001069</t>
  </si>
  <si>
    <t>Edenred</t>
  </si>
  <si>
    <t>CCV June 2020</t>
  </si>
  <si>
    <t>PMTRN00001083</t>
  </si>
  <si>
    <t>Robertson Bell Limited</t>
  </si>
  <si>
    <t>Subscriptions to Professional Bodies</t>
  </si>
  <si>
    <t>Civil Service HR 2019/20</t>
  </si>
  <si>
    <t>Department of Health</t>
  </si>
  <si>
    <t>Organisational Development Costs</t>
  </si>
  <si>
    <t>HTA branding March 2020</t>
  </si>
  <si>
    <t>Project 64</t>
  </si>
  <si>
    <t>Fiona Reed Associates</t>
  </si>
  <si>
    <t>PMTRN00001073</t>
  </si>
  <si>
    <t>PMTRN00001076</t>
  </si>
  <si>
    <t>PMTRN00001078</t>
  </si>
  <si>
    <t>PMTRN00001079</t>
  </si>
  <si>
    <t>Policy, Strategy &amp; Communicat-Seconded Staff costs</t>
  </si>
  <si>
    <t>Secondee MD Feb - Mar 2020</t>
  </si>
  <si>
    <t>Care Quality Commission</t>
  </si>
  <si>
    <t>Travel &amp; Subsistence - PSCD</t>
  </si>
  <si>
    <t>Redfern march 2020</t>
  </si>
  <si>
    <t>PMTRN00001066</t>
  </si>
  <si>
    <t>Redfern</t>
  </si>
  <si>
    <t>CMTRN00001224</t>
  </si>
  <si>
    <t>Codes of Practice Publication Costs</t>
  </si>
  <si>
    <t>Publication translation</t>
  </si>
  <si>
    <t>Guildhawk Limited</t>
  </si>
  <si>
    <t>DI Engagement</t>
  </si>
  <si>
    <t>Online survey March 2020</t>
  </si>
  <si>
    <t>CommunicateResearch Limited</t>
  </si>
  <si>
    <t>Online Survey 2020</t>
  </si>
  <si>
    <t>Projects-website</t>
  </si>
  <si>
    <t>Website updates</t>
  </si>
  <si>
    <t>Big Blue Door</t>
  </si>
  <si>
    <t>Training for Independant Assessors</t>
  </si>
  <si>
    <t>McEwan Associates Ltd</t>
  </si>
  <si>
    <t>Inspection - Regulation-ROH-IS</t>
  </si>
  <si>
    <t>PMTRN00001071</t>
  </si>
  <si>
    <t>Venue Hire - Regulation</t>
  </si>
  <si>
    <t>REGS meeting 02/03/2020</t>
  </si>
  <si>
    <t>PMTRN00001077</t>
  </si>
  <si>
    <t>Agency and Other Temporary Staff Costs - Resources</t>
  </si>
  <si>
    <t>Office move PM Feb - Mar 2020</t>
  </si>
  <si>
    <t>Woodshed Consulting Limited</t>
  </si>
  <si>
    <t>Hire Office move PM April 2020</t>
  </si>
  <si>
    <t>PMTRN00001080</t>
  </si>
  <si>
    <t>IT Consumables - Resources</t>
  </si>
  <si>
    <t>MS Surface Arc mouse X55</t>
  </si>
  <si>
    <t>CSS Media Limited</t>
  </si>
  <si>
    <t>IT Support - Resources</t>
  </si>
  <si>
    <t>BC Computing Ltd</t>
  </si>
  <si>
    <t>IT Support MC June 2020</t>
  </si>
  <si>
    <t>Development &amp; Consultancy - Resources</t>
  </si>
  <si>
    <t>Cloud adoption services Mar 20</t>
  </si>
  <si>
    <t>Third Space</t>
  </si>
  <si>
    <t>Cloud Security MArch 2020</t>
  </si>
  <si>
    <t>EDRMS requirements</t>
  </si>
  <si>
    <t>Transforming Systems Ltd</t>
  </si>
  <si>
    <t>Risk consultancy - Mar-Apr 202</t>
  </si>
  <si>
    <t>Accenture</t>
  </si>
  <si>
    <t>Office move project manager Ma</t>
  </si>
  <si>
    <t>Legal Costs</t>
  </si>
  <si>
    <t>HR legal advice</t>
  </si>
  <si>
    <t>Government Legal Department</t>
  </si>
  <si>
    <t>Legal advicw redaction</t>
  </si>
  <si>
    <t>Blake Morgan LLP</t>
  </si>
  <si>
    <t>HR Legal advice May 2020</t>
  </si>
  <si>
    <t>Postage</t>
  </si>
  <si>
    <t>Cardianl Maritime Group</t>
  </si>
  <si>
    <t>Government Property Agency</t>
  </si>
  <si>
    <t>Courier services IT Equipment</t>
  </si>
  <si>
    <t>Telephones &amp; Faxes</t>
  </si>
  <si>
    <t>Cobweb Mar-2020</t>
  </si>
  <si>
    <t>Cobweb</t>
  </si>
  <si>
    <t>PMTRN00001075</t>
  </si>
  <si>
    <t>SIPCOM</t>
  </si>
  <si>
    <t>CMTRN00001229</t>
  </si>
  <si>
    <t>CMTRN00001235</t>
  </si>
  <si>
    <t>Maintenance Contracts</t>
  </si>
  <si>
    <t>HalloWelt</t>
  </si>
  <si>
    <t>Rent</t>
  </si>
  <si>
    <t>151BPR Rent 2019/20</t>
  </si>
  <si>
    <t>151BPR Rent Aug18 - Mar19</t>
  </si>
  <si>
    <t>Rates</t>
  </si>
  <si>
    <t>Building Services incl. Security</t>
  </si>
  <si>
    <t>Prepayments</t>
  </si>
  <si>
    <t>Media Monitoring Jun20 - May21</t>
  </si>
  <si>
    <t>Meltwater (UK) Ltd</t>
  </si>
  <si>
    <t>Avast Cloud antivirus 2020/21</t>
  </si>
  <si>
    <t>Veeam 365 back up 2020/21</t>
  </si>
  <si>
    <t>EAP Dec 19 - Nov 2020</t>
  </si>
  <si>
    <t>Expotential - e Ltd</t>
  </si>
  <si>
    <t>IT Support Jun - Aug 2020</t>
  </si>
  <si>
    <t>Leased Line Jun - Aug 2020</t>
  </si>
  <si>
    <t>LAN/WAN Jun - Aug 2020</t>
  </si>
  <si>
    <t>CRM Support Jun - Aug 2020</t>
  </si>
  <si>
    <t>IT Support uplift Jun-Aug 2020</t>
  </si>
  <si>
    <t>Smart wires Jul - Sep 2020</t>
  </si>
  <si>
    <t>Leadership &amp; mgmt training</t>
  </si>
  <si>
    <t>Impellus</t>
  </si>
  <si>
    <t>Office 365 Software licences</t>
  </si>
  <si>
    <t>Softcat</t>
  </si>
  <si>
    <t>WebCurl</t>
  </si>
  <si>
    <t>Pulseway renewal Jun 20 - 21</t>
  </si>
  <si>
    <t>Amount</t>
  </si>
  <si>
    <t>Human Tissue Authority</t>
  </si>
  <si>
    <t xml:space="preserve">Transactions for spend over £1000 </t>
  </si>
  <si>
    <t>Depart-ment Family</t>
  </si>
  <si>
    <t>Entity</t>
  </si>
  <si>
    <t>Expense Description</t>
  </si>
  <si>
    <t>Expense Area</t>
  </si>
  <si>
    <t>Supplier</t>
  </si>
  <si>
    <t>TRX Source</t>
  </si>
  <si>
    <t>DHSC</t>
  </si>
  <si>
    <t>HTA</t>
  </si>
  <si>
    <t xml:space="preserve">Placement fee </t>
  </si>
  <si>
    <t>Recruitment Costs</t>
  </si>
  <si>
    <t>IT Support - Mar - Apr 2020</t>
  </si>
  <si>
    <t>LDAT legal advice March 2020</t>
  </si>
  <si>
    <t>SMT training 31 Mar 2020</t>
  </si>
  <si>
    <t xml:space="preserve">IA training 50% cancellation </t>
  </si>
  <si>
    <t>IT Support May 20</t>
  </si>
  <si>
    <t>Annual Portal licnece 2020-21</t>
  </si>
  <si>
    <t>Chief Executives Office</t>
  </si>
  <si>
    <t>Travel and Subsistence - HTA Board</t>
  </si>
  <si>
    <t>HTA Board</t>
  </si>
  <si>
    <t>HMRC</t>
  </si>
  <si>
    <t>Members PSA 2019/20</t>
  </si>
  <si>
    <t>CMTRN00001242</t>
  </si>
  <si>
    <t>Resources Directorate</t>
  </si>
  <si>
    <t>Projects - Resources</t>
  </si>
  <si>
    <t>Wealthy mid size business comp</t>
  </si>
  <si>
    <t>Cobweb June 2020</t>
  </si>
  <si>
    <t>PMTRN00001085</t>
  </si>
  <si>
    <t>Regulation Directorate</t>
  </si>
  <si>
    <t>Shared Resources</t>
  </si>
  <si>
    <t>Human Fertilisation &amp; Embryology Authority</t>
  </si>
  <si>
    <t>Shared Resource Q1 2020</t>
  </si>
  <si>
    <t>CCV July 2020</t>
  </si>
  <si>
    <t>Regulatory Development Directorate</t>
  </si>
  <si>
    <t>PMTRN00001086</t>
  </si>
  <si>
    <t>Website development &amp; testing</t>
  </si>
  <si>
    <t>PM office move June 2020</t>
  </si>
  <si>
    <t>Website Maitenance Apr-Jun</t>
  </si>
  <si>
    <t>Career Investment Scheme</t>
  </si>
  <si>
    <t>G Botelho</t>
  </si>
  <si>
    <t>Career Inv payment</t>
  </si>
  <si>
    <t>PMTRN00001087</t>
  </si>
  <si>
    <t>External Audit</t>
  </si>
  <si>
    <t>National Audit Office</t>
  </si>
  <si>
    <t>NAO Audit 2019-20</t>
  </si>
  <si>
    <t>Policy Strategy and Communications Directorate</t>
  </si>
  <si>
    <t>Get Smarter Online Ltd</t>
  </si>
  <si>
    <t>LSE data course M MacRory</t>
  </si>
  <si>
    <t>PMTRN00001091</t>
  </si>
  <si>
    <t>CCV August 2020</t>
  </si>
  <si>
    <t>PMTRN00001088</t>
  </si>
  <si>
    <t>Printing Costs</t>
  </si>
  <si>
    <t>Allied Publicity Services</t>
  </si>
  <si>
    <t>Printing of annual accounts</t>
  </si>
  <si>
    <t>PMTRN00001089</t>
  </si>
  <si>
    <t>Q12020/21 Rent 151BPR</t>
  </si>
  <si>
    <t>DeltaNet</t>
  </si>
  <si>
    <t>Compliance training</t>
  </si>
  <si>
    <t>PMTRN00001090</t>
  </si>
  <si>
    <t>Recruitment Costs - CEO</t>
  </si>
  <si>
    <t>Stanton House Limited</t>
  </si>
  <si>
    <t>Recruitment change mgr</t>
  </si>
  <si>
    <t>HR Legal advice July 2020</t>
  </si>
  <si>
    <t>IT support MC July 2020</t>
  </si>
  <si>
    <t>PMTRN00001092</t>
  </si>
  <si>
    <t>IT Support MC Augist 2020</t>
  </si>
  <si>
    <t>PMTRN00001093</t>
  </si>
  <si>
    <t>Legal Advice Transplants</t>
  </si>
  <si>
    <t>N Harrison</t>
  </si>
  <si>
    <t>CIS payment</t>
  </si>
  <si>
    <t>CMTRN00001252</t>
  </si>
  <si>
    <t>CCV September 2020</t>
  </si>
  <si>
    <t>PMTRN00001094</t>
  </si>
  <si>
    <t>IT support MC September 2020</t>
  </si>
  <si>
    <t>PMTRN00001095</t>
  </si>
  <si>
    <t>Transformation pct Pt1</t>
  </si>
  <si>
    <t>Heads &amp; SMT training Oct 2020</t>
  </si>
  <si>
    <t>MC IT Support October 2020</t>
  </si>
  <si>
    <t>REGS-3020</t>
  </si>
  <si>
    <t>Agency and Other Temporary Staff Costs - Regulatio</t>
  </si>
  <si>
    <t>Hire EU extt PM w/e 18/10/20</t>
  </si>
  <si>
    <t>Hire EU Exit PM w/e 25/10/2020</t>
  </si>
  <si>
    <t>A Sinclair</t>
  </si>
  <si>
    <t>CEOF-3040</t>
  </si>
  <si>
    <t>CCV October 2020</t>
  </si>
  <si>
    <t>Hire EU Exit PM w/e 11/10/20</t>
  </si>
  <si>
    <t>Office move PM Sept 2020</t>
  </si>
  <si>
    <t>PMTRN00001098</t>
  </si>
  <si>
    <t>PMTRN00001099</t>
  </si>
  <si>
    <t>CMTRN00001263</t>
  </si>
  <si>
    <t>PMTRN00001096</t>
  </si>
  <si>
    <t>PMTRN00001097</t>
  </si>
  <si>
    <t>RESO-7210</t>
  </si>
  <si>
    <t>IT Support Dec 2020 - Feb 2021</t>
  </si>
  <si>
    <t>PMTRN00001100</t>
  </si>
  <si>
    <t>REGS-6000</t>
  </si>
  <si>
    <t>-NHSBT</t>
  </si>
  <si>
    <t>NHSBT</t>
  </si>
  <si>
    <t>NHSBT Assisted Functions Q1-2</t>
  </si>
  <si>
    <t>PMTRN00001101</t>
  </si>
  <si>
    <t>RESO-6150</t>
  </si>
  <si>
    <t>Internal Audit</t>
  </si>
  <si>
    <t>HM Treasury Group</t>
  </si>
  <si>
    <t>Internal Audit Q1-Q2 2020/21</t>
  </si>
  <si>
    <t>PMTRN00001103</t>
  </si>
  <si>
    <t>Darktrace Limited</t>
  </si>
  <si>
    <t>DarkTrace enterprise security</t>
  </si>
  <si>
    <t>PMTRN00001104</t>
  </si>
  <si>
    <t>CEOF-3060</t>
  </si>
  <si>
    <t>Law Morgan Limited</t>
  </si>
  <si>
    <t>Recruitment fee Comms lead</t>
  </si>
  <si>
    <t>PMTRN00001105</t>
  </si>
  <si>
    <t>CRM Support Dec 20 - Feb 21</t>
  </si>
  <si>
    <t>LAN/WAN Dec 20 - Feb 21</t>
  </si>
  <si>
    <t>Hire EU Exit w/e 01/11/2020</t>
  </si>
  <si>
    <t>Hire EU Exit PM w/e 08/11/2020</t>
  </si>
  <si>
    <t>PMTRN00001102</t>
  </si>
  <si>
    <t>Hire EU Exit manager w/e 15/11</t>
  </si>
  <si>
    <t>Hire EU Exit PM w/e 22/11/2020</t>
  </si>
  <si>
    <t>PSCD-6500</t>
  </si>
  <si>
    <t>Shelley Boden</t>
  </si>
  <si>
    <t>User Testing for website</t>
  </si>
  <si>
    <t>IT Support uplift Dec 20 - Feb</t>
  </si>
  <si>
    <t>RESO-5000</t>
  </si>
  <si>
    <t>Legal Advice EU Exit</t>
  </si>
  <si>
    <t>Leased Line Dec 20 - Feb 21</t>
  </si>
  <si>
    <t>CCV November 2020</t>
  </si>
  <si>
    <t>Sonic wall 3yr Dec 2020-23</t>
  </si>
  <si>
    <t>PMTRN00001107</t>
  </si>
  <si>
    <t>IT support November 2020 MC</t>
  </si>
  <si>
    <t>PMTRN00001108</t>
  </si>
  <si>
    <t>Hire EU Exit Mgr w/e 29/11/20</t>
  </si>
  <si>
    <t>PMTRN00001106</t>
  </si>
  <si>
    <t>Hire EU exit PM w/e 06/12/20</t>
  </si>
  <si>
    <t>Hire EU Exit PM w/e 13/12/2020</t>
  </si>
  <si>
    <t>Office move PM November 2020</t>
  </si>
  <si>
    <t>Legal advice S32 HA Act</t>
  </si>
  <si>
    <t>CCV December 2020</t>
  </si>
  <si>
    <t>Shared DoF Q3 2020/21</t>
  </si>
  <si>
    <t>Internal audit Q3 2020/21</t>
  </si>
  <si>
    <t>HR Legal advice October 2020</t>
  </si>
  <si>
    <t>Assisted Functions Q3 2020/21</t>
  </si>
  <si>
    <t>HR Legal advice Sept 2020</t>
  </si>
  <si>
    <t>Legal advice HR</t>
  </si>
  <si>
    <t>Sharepoint migration - testing</t>
  </si>
  <si>
    <t>HR Legal advice Dec 2020</t>
  </si>
  <si>
    <t>Recruit HoDevelopment GT</t>
  </si>
  <si>
    <t>Agency &amp; temporary staff - PSCD</t>
  </si>
  <si>
    <t>Data, Technology and Development Directorate</t>
  </si>
  <si>
    <t>Morgan Hunt</t>
  </si>
  <si>
    <t>Hire HoDevelopment w/e 17/01/2</t>
  </si>
  <si>
    <t>Canon UK Ltd</t>
  </si>
  <si>
    <t>Printer contract termination</t>
  </si>
  <si>
    <t>Server migration to Azure</t>
  </si>
  <si>
    <t>Zoonou Ltd</t>
  </si>
  <si>
    <t>Accessibilty trsting website</t>
  </si>
  <si>
    <t>MC IT Support December 2020</t>
  </si>
  <si>
    <t>Hire HoDevelopment w/e 10/01/2</t>
  </si>
  <si>
    <t>HR Legal advice Aug 2020</t>
  </si>
  <si>
    <t>Hire EU Exit Mgr w/e 18/12/20</t>
  </si>
  <si>
    <t>Hire EU Exit mgr w/e 10/01/21</t>
  </si>
  <si>
    <t>Hire EU Exit PM w/e 17/01/21</t>
  </si>
  <si>
    <t>Hire EU Exit PM w/e 24/01/2021</t>
  </si>
  <si>
    <t>Hire EU Exit Mgr w/e 25/12/20</t>
  </si>
  <si>
    <t>HR Legal Advice Aug 2020</t>
  </si>
  <si>
    <t>Hire HoDevelopment w/e24/01/21</t>
  </si>
  <si>
    <t>Software subscription 1- 3 yrs</t>
  </si>
  <si>
    <t>MS Voice December 2020</t>
  </si>
  <si>
    <t>PMTRN00001109</t>
  </si>
  <si>
    <t>PMTRN00001113</t>
  </si>
  <si>
    <t>PMTRN00001112</t>
  </si>
  <si>
    <t>PMTRN00001111</t>
  </si>
  <si>
    <t>PMTRN00001110</t>
  </si>
  <si>
    <t>PMTRN00001114</t>
  </si>
  <si>
    <t>Nettitude Ltd</t>
  </si>
  <si>
    <t>PEN testing Website</t>
  </si>
  <si>
    <t>Website accessibility test</t>
  </si>
  <si>
    <t>IT Support MC Jan 2021</t>
  </si>
  <si>
    <t>Hire EU Exit PM w/e29/01/2021</t>
  </si>
  <si>
    <t>Hire EU exit PM w/e 14/02/2021</t>
  </si>
  <si>
    <t>Hire EU exit PM w/e 21/02/2021</t>
  </si>
  <si>
    <t>Website maintenance Oct-Dec 20</t>
  </si>
  <si>
    <t>Cambridge Executive Development Ltd</t>
  </si>
  <si>
    <t>Virtual Training Feb 2021</t>
  </si>
  <si>
    <t>PMTRN00001117</t>
  </si>
  <si>
    <t>PMTRN00001115</t>
  </si>
  <si>
    <t>PMTRN00001118</t>
  </si>
  <si>
    <t>151BPR Rent Jul - Sep 2020</t>
  </si>
  <si>
    <t>Staff training sessions HTAMG</t>
  </si>
  <si>
    <t>NHSBT Assisted Functions Q4</t>
  </si>
  <si>
    <t>Staff coaching Feb 2021</t>
  </si>
  <si>
    <t>MC IT Support Feb 2021</t>
  </si>
  <si>
    <t>Hire EU Exit PM w/e 26/02/2021</t>
  </si>
  <si>
    <t>Hire EU Exit PM w/e 07/02/2021</t>
  </si>
  <si>
    <t>Hire EU Exit PM w/e 07/03/2021</t>
  </si>
  <si>
    <t>Hire EU Exit PM w/e 14/03/2021</t>
  </si>
  <si>
    <t>Hire EU Exit PM w/e 21/03/2021</t>
  </si>
  <si>
    <t>Website Maintenance Jan - Mar</t>
  </si>
  <si>
    <t>Other Creditors</t>
  </si>
  <si>
    <t>22679 - H02005</t>
  </si>
  <si>
    <t>Consultancy Costs - CEO</t>
  </si>
  <si>
    <t>The TCM Group</t>
  </si>
  <si>
    <t>HR mediation 10/03/2021</t>
  </si>
  <si>
    <t>Government Exchange</t>
  </si>
  <si>
    <t>PMTRN00001120</t>
  </si>
  <si>
    <t>PMTRN00001119</t>
  </si>
  <si>
    <t>PMTRN00001122</t>
  </si>
  <si>
    <t>PMTRN00001123</t>
  </si>
  <si>
    <t>CMTRN00001286</t>
  </si>
  <si>
    <t xml:space="preserve">Policy Course </t>
  </si>
  <si>
    <t>Hire EU Exit PM w/e 26/03/2021</t>
  </si>
  <si>
    <t>PMTRN00001124</t>
  </si>
  <si>
    <t>HM TREASURY GRO</t>
  </si>
  <si>
    <t>Internal Audit Q4 2020/21</t>
  </si>
  <si>
    <t>PMTRN00001125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</si>
</sst>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9"/>
      <name val="Segoe UI"/>
    </font>
    <font>
      <b/>
      <sz val="12"/>
      <name val="Arial"/>
      <family val="2"/>
    </font>
    <font>
      <sz val="9"/>
      <name val="Segoe UI"/>
      <family val="2"/>
    </font>
    <font>
      <b/>
      <sz val="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quotePrefix="1" applyAlignment="1"/>
    <xf numFmtId="0" fontId="2" fillId="0" borderId="0" xfId="0" applyFont="1">
      <alignment vertical="center"/>
    </xf>
    <xf numFmtId="14" fontId="0" fillId="0" borderId="0" xfId="0" applyNumberForma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A4" sqref="A4:XFD26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1">
        <f>DATE(2020,4,2)</f>
        <v>43923</v>
      </c>
      <c r="D4" t="s">
        <v>67</v>
      </c>
      <c r="E4" s="7" t="s">
        <v>144</v>
      </c>
      <c r="F4" t="s">
        <v>69</v>
      </c>
      <c r="G4" t="s">
        <v>68</v>
      </c>
      <c r="H4" s="4">
        <v>47906.7</v>
      </c>
      <c r="I4" t="s">
        <v>36</v>
      </c>
    </row>
    <row r="5" spans="1:9" ht="12" customHeight="1" x14ac:dyDescent="0.2">
      <c r="A5" t="s">
        <v>128</v>
      </c>
      <c r="B5" t="s">
        <v>129</v>
      </c>
      <c r="C5" s="1">
        <f>DATE(2020,4,23)</f>
        <v>43944</v>
      </c>
      <c r="D5" t="s">
        <v>67</v>
      </c>
      <c r="E5" s="7" t="s">
        <v>144</v>
      </c>
      <c r="F5" t="s">
        <v>74</v>
      </c>
      <c r="G5" t="s">
        <v>73</v>
      </c>
      <c r="H5" s="4">
        <v>30000</v>
      </c>
      <c r="I5" t="s">
        <v>11</v>
      </c>
    </row>
    <row r="6" spans="1:9" ht="12" customHeight="1" x14ac:dyDescent="0.2">
      <c r="A6" t="s">
        <v>128</v>
      </c>
      <c r="B6" t="s">
        <v>129</v>
      </c>
      <c r="C6" s="1">
        <f>DATE(2020,4,2)</f>
        <v>43923</v>
      </c>
      <c r="D6" t="s">
        <v>67</v>
      </c>
      <c r="E6" s="7" t="s">
        <v>144</v>
      </c>
      <c r="F6" t="s">
        <v>72</v>
      </c>
      <c r="G6" t="s">
        <v>71</v>
      </c>
      <c r="H6" s="4">
        <v>14340</v>
      </c>
      <c r="I6" t="s">
        <v>36</v>
      </c>
    </row>
    <row r="7" spans="1:9" ht="12" customHeight="1" x14ac:dyDescent="0.2">
      <c r="A7" t="s">
        <v>128</v>
      </c>
      <c r="B7" t="s">
        <v>129</v>
      </c>
      <c r="C7" s="1">
        <f>DATE(2020,4,2)</f>
        <v>43923</v>
      </c>
      <c r="D7" t="s">
        <v>67</v>
      </c>
      <c r="E7" s="7" t="s">
        <v>144</v>
      </c>
      <c r="F7" t="s">
        <v>69</v>
      </c>
      <c r="G7" t="s">
        <v>70</v>
      </c>
      <c r="H7" s="4">
        <v>11994</v>
      </c>
      <c r="I7" t="s">
        <v>36</v>
      </c>
    </row>
    <row r="8" spans="1:9" ht="12" customHeight="1" x14ac:dyDescent="0.2">
      <c r="A8" t="s">
        <v>128</v>
      </c>
      <c r="B8" t="s">
        <v>129</v>
      </c>
      <c r="C8" s="1">
        <f>DATE(2020,4,2)</f>
        <v>43923</v>
      </c>
      <c r="D8" t="s">
        <v>56</v>
      </c>
      <c r="E8" s="7" t="s">
        <v>144</v>
      </c>
      <c r="F8" t="s">
        <v>58</v>
      </c>
      <c r="G8" t="s">
        <v>57</v>
      </c>
      <c r="H8" s="4">
        <v>9425.56</v>
      </c>
      <c r="I8" t="s">
        <v>36</v>
      </c>
    </row>
    <row r="9" spans="1:9" ht="12" customHeight="1" x14ac:dyDescent="0.2">
      <c r="A9" t="s">
        <v>128</v>
      </c>
      <c r="B9" t="s">
        <v>129</v>
      </c>
      <c r="C9" s="1">
        <f>DATE(2020,4,23)</f>
        <v>43944</v>
      </c>
      <c r="D9" t="s">
        <v>42</v>
      </c>
      <c r="E9" s="7" t="s">
        <v>166</v>
      </c>
      <c r="F9" t="s">
        <v>44</v>
      </c>
      <c r="G9" t="s">
        <v>43</v>
      </c>
      <c r="H9" s="4">
        <v>8947.6200000000008</v>
      </c>
      <c r="I9" t="s">
        <v>11</v>
      </c>
    </row>
    <row r="10" spans="1:9" ht="12" customHeight="1" x14ac:dyDescent="0.2">
      <c r="A10" t="s">
        <v>128</v>
      </c>
      <c r="B10" t="s">
        <v>129</v>
      </c>
      <c r="C10" s="1">
        <f>DATE(2020,4,9)</f>
        <v>43930</v>
      </c>
      <c r="D10" s="8" t="s">
        <v>131</v>
      </c>
      <c r="E10" s="7" t="s">
        <v>138</v>
      </c>
      <c r="F10" t="s">
        <v>19</v>
      </c>
      <c r="G10" s="8" t="s">
        <v>130</v>
      </c>
      <c r="H10" s="4">
        <v>7920</v>
      </c>
      <c r="I10" t="s">
        <v>9</v>
      </c>
    </row>
    <row r="11" spans="1:9" ht="12" customHeight="1" x14ac:dyDescent="0.2">
      <c r="A11" t="s">
        <v>128</v>
      </c>
      <c r="B11" t="s">
        <v>129</v>
      </c>
      <c r="C11" s="1">
        <f>DATE(2020,4,23)</f>
        <v>43944</v>
      </c>
      <c r="D11" t="s">
        <v>31</v>
      </c>
      <c r="E11" s="7" t="s">
        <v>166</v>
      </c>
      <c r="F11" t="s">
        <v>33</v>
      </c>
      <c r="G11" t="s">
        <v>32</v>
      </c>
      <c r="H11" s="4">
        <v>4129.6499999999996</v>
      </c>
      <c r="I11" t="s">
        <v>11</v>
      </c>
    </row>
    <row r="12" spans="1:9" ht="12" customHeight="1" x14ac:dyDescent="0.2">
      <c r="A12" t="s">
        <v>128</v>
      </c>
      <c r="B12" t="s">
        <v>129</v>
      </c>
      <c r="C12" s="1">
        <f>DATE(2020,4,16)</f>
        <v>43937</v>
      </c>
      <c r="D12" t="s">
        <v>76</v>
      </c>
      <c r="E12" s="7" t="s">
        <v>144</v>
      </c>
      <c r="F12" t="s">
        <v>7</v>
      </c>
      <c r="G12" s="8" t="s">
        <v>133</v>
      </c>
      <c r="H12" s="4">
        <v>4050</v>
      </c>
      <c r="I12" t="s">
        <v>15</v>
      </c>
    </row>
    <row r="13" spans="1:9" ht="12" customHeight="1" x14ac:dyDescent="0.2">
      <c r="A13" t="s">
        <v>128</v>
      </c>
      <c r="B13" t="s">
        <v>129</v>
      </c>
      <c r="C13" s="1">
        <f>DATE(2020,4,30)</f>
        <v>43951</v>
      </c>
      <c r="D13" t="s">
        <v>64</v>
      </c>
      <c r="E13" s="7" t="s">
        <v>144</v>
      </c>
      <c r="F13" t="s">
        <v>65</v>
      </c>
      <c r="G13" s="8" t="s">
        <v>132</v>
      </c>
      <c r="H13" s="4">
        <v>4050</v>
      </c>
      <c r="I13" t="s">
        <v>52</v>
      </c>
    </row>
    <row r="14" spans="1:9" ht="12" customHeight="1" x14ac:dyDescent="0.2">
      <c r="A14" t="s">
        <v>128</v>
      </c>
      <c r="B14" t="s">
        <v>129</v>
      </c>
      <c r="C14" s="1">
        <f>DATE(2020,4,2)</f>
        <v>43923</v>
      </c>
      <c r="D14" t="s">
        <v>100</v>
      </c>
      <c r="E14" s="7" t="s">
        <v>144</v>
      </c>
      <c r="F14" t="s">
        <v>102</v>
      </c>
      <c r="G14" t="s">
        <v>101</v>
      </c>
      <c r="H14" s="4">
        <v>3840</v>
      </c>
      <c r="I14" t="s">
        <v>36</v>
      </c>
    </row>
    <row r="15" spans="1:9" ht="12" customHeight="1" x14ac:dyDescent="0.2">
      <c r="A15" t="s">
        <v>128</v>
      </c>
      <c r="B15" t="s">
        <v>129</v>
      </c>
      <c r="C15" s="1">
        <f>DATE(2020,4,16)</f>
        <v>43937</v>
      </c>
      <c r="D15" t="s">
        <v>23</v>
      </c>
      <c r="E15" s="7" t="s">
        <v>138</v>
      </c>
      <c r="F15" t="s">
        <v>26</v>
      </c>
      <c r="G15" s="8" t="s">
        <v>134</v>
      </c>
      <c r="H15" s="4">
        <v>3540</v>
      </c>
      <c r="I15" t="s">
        <v>15</v>
      </c>
    </row>
    <row r="16" spans="1:9" ht="12" customHeight="1" x14ac:dyDescent="0.2">
      <c r="A16" t="s">
        <v>128</v>
      </c>
      <c r="B16" t="s">
        <v>129</v>
      </c>
      <c r="C16" s="1">
        <f>DATE(2020,4,16)</f>
        <v>43937</v>
      </c>
      <c r="D16" t="s">
        <v>100</v>
      </c>
      <c r="E16" s="7" t="s">
        <v>144</v>
      </c>
      <c r="F16" t="s">
        <v>65</v>
      </c>
      <c r="G16" t="s">
        <v>104</v>
      </c>
      <c r="H16" s="4">
        <v>2412</v>
      </c>
      <c r="I16" t="s">
        <v>15</v>
      </c>
    </row>
    <row r="17" spans="1:9" ht="12" customHeight="1" x14ac:dyDescent="0.2">
      <c r="A17" t="s">
        <v>128</v>
      </c>
      <c r="B17" t="s">
        <v>129</v>
      </c>
      <c r="C17" s="1">
        <f>DATE(2020,4,9)</f>
        <v>43930</v>
      </c>
      <c r="D17" t="s">
        <v>23</v>
      </c>
      <c r="E17" s="7" t="s">
        <v>138</v>
      </c>
      <c r="F17" t="s">
        <v>25</v>
      </c>
      <c r="G17" t="s">
        <v>24</v>
      </c>
      <c r="H17" s="4">
        <v>2280</v>
      </c>
      <c r="I17" t="s">
        <v>9</v>
      </c>
    </row>
    <row r="18" spans="1:9" ht="12" customHeight="1" x14ac:dyDescent="0.2">
      <c r="A18" t="s">
        <v>128</v>
      </c>
      <c r="B18" t="s">
        <v>129</v>
      </c>
      <c r="C18" s="1">
        <f>DATE(2020,4,16)</f>
        <v>43937</v>
      </c>
      <c r="D18" t="s">
        <v>100</v>
      </c>
      <c r="E18" s="7" t="s">
        <v>144</v>
      </c>
      <c r="F18" t="s">
        <v>65</v>
      </c>
      <c r="G18" t="s">
        <v>103</v>
      </c>
      <c r="H18" s="4">
        <v>2179.3200000000002</v>
      </c>
      <c r="I18" t="s">
        <v>15</v>
      </c>
    </row>
    <row r="19" spans="1:9" ht="12" customHeight="1" x14ac:dyDescent="0.2">
      <c r="A19" t="s">
        <v>128</v>
      </c>
      <c r="B19" t="s">
        <v>129</v>
      </c>
      <c r="C19" s="1">
        <f>DATE(2020,4,2)</f>
        <v>43923</v>
      </c>
      <c r="D19" t="s">
        <v>51</v>
      </c>
      <c r="E19" s="7" t="s">
        <v>149</v>
      </c>
      <c r="F19" t="s">
        <v>37</v>
      </c>
      <c r="G19" t="s">
        <v>35</v>
      </c>
      <c r="H19" s="4">
        <v>1731.55</v>
      </c>
      <c r="I19" t="s">
        <v>36</v>
      </c>
    </row>
    <row r="20" spans="1:9" ht="12" customHeight="1" x14ac:dyDescent="0.2">
      <c r="A20" t="s">
        <v>128</v>
      </c>
      <c r="B20" t="s">
        <v>129</v>
      </c>
      <c r="C20" s="1">
        <f>DATE(2020,4,23)</f>
        <v>43944</v>
      </c>
      <c r="D20" t="s">
        <v>100</v>
      </c>
      <c r="E20" s="7" t="s">
        <v>144</v>
      </c>
      <c r="F20" t="s">
        <v>12</v>
      </c>
      <c r="G20" t="s">
        <v>105</v>
      </c>
      <c r="H20" s="4">
        <v>1478.4</v>
      </c>
      <c r="I20" t="s">
        <v>11</v>
      </c>
    </row>
    <row r="21" spans="1:9" ht="12" customHeight="1" x14ac:dyDescent="0.2">
      <c r="A21" t="s">
        <v>128</v>
      </c>
      <c r="B21" t="s">
        <v>129</v>
      </c>
      <c r="C21" s="1">
        <f>DATE(2020,4,9)</f>
        <v>43930</v>
      </c>
      <c r="D21" t="s">
        <v>49</v>
      </c>
      <c r="E21" s="7" t="s">
        <v>149</v>
      </c>
      <c r="F21" t="s">
        <v>50</v>
      </c>
      <c r="G21" s="8" t="s">
        <v>135</v>
      </c>
      <c r="H21" s="4">
        <v>1320</v>
      </c>
      <c r="I21" t="s">
        <v>9</v>
      </c>
    </row>
    <row r="22" spans="1:9" ht="12" customHeight="1" x14ac:dyDescent="0.2">
      <c r="A22" t="s">
        <v>128</v>
      </c>
      <c r="B22" t="s">
        <v>129</v>
      </c>
      <c r="C22" s="1">
        <f>DATE(2020,4,30)</f>
        <v>43951</v>
      </c>
      <c r="D22" t="s">
        <v>76</v>
      </c>
      <c r="E22" s="7" t="s">
        <v>144</v>
      </c>
      <c r="F22" t="s">
        <v>78</v>
      </c>
      <c r="G22" t="s">
        <v>77</v>
      </c>
      <c r="H22" s="4">
        <v>1300.56</v>
      </c>
      <c r="I22" t="s">
        <v>52</v>
      </c>
    </row>
    <row r="23" spans="1:9" ht="12" customHeight="1" x14ac:dyDescent="0.2">
      <c r="A23" t="s">
        <v>128</v>
      </c>
      <c r="B23" t="s">
        <v>129</v>
      </c>
      <c r="C23" s="1">
        <f>DATE(2020,4,2)</f>
        <v>43923</v>
      </c>
      <c r="D23" t="s">
        <v>34</v>
      </c>
      <c r="E23" s="7" t="s">
        <v>166</v>
      </c>
      <c r="F23" t="s">
        <v>37</v>
      </c>
      <c r="G23" t="s">
        <v>35</v>
      </c>
      <c r="H23" s="4">
        <v>1272.43</v>
      </c>
      <c r="I23" t="s">
        <v>36</v>
      </c>
    </row>
    <row r="24" spans="1:9" ht="12" customHeight="1" x14ac:dyDescent="0.2">
      <c r="A24" t="s">
        <v>128</v>
      </c>
      <c r="B24" t="s">
        <v>129</v>
      </c>
      <c r="C24" s="1">
        <f>DATE(2020,4,8)</f>
        <v>43929</v>
      </c>
      <c r="D24" t="s">
        <v>86</v>
      </c>
      <c r="E24" s="7" t="s">
        <v>144</v>
      </c>
      <c r="F24" t="s">
        <v>88</v>
      </c>
      <c r="G24" t="s">
        <v>87</v>
      </c>
      <c r="H24" s="4">
        <v>1190.5999999999999</v>
      </c>
      <c r="I24" t="s">
        <v>38</v>
      </c>
    </row>
    <row r="25" spans="1:9" ht="12" customHeight="1" x14ac:dyDescent="0.2">
      <c r="A25" t="s">
        <v>128</v>
      </c>
      <c r="B25" t="s">
        <v>129</v>
      </c>
      <c r="C25" s="1">
        <f>DATE(2020,4,9)</f>
        <v>43930</v>
      </c>
      <c r="D25" t="s">
        <v>20</v>
      </c>
      <c r="E25" s="7" t="s">
        <v>138</v>
      </c>
      <c r="F25" t="s">
        <v>22</v>
      </c>
      <c r="G25" t="s">
        <v>21</v>
      </c>
      <c r="H25" s="4">
        <v>1039.01</v>
      </c>
      <c r="I25" t="s">
        <v>9</v>
      </c>
    </row>
    <row r="26" spans="1:9" ht="12" customHeight="1" x14ac:dyDescent="0.2">
      <c r="A26" t="s">
        <v>128</v>
      </c>
      <c r="B26" t="s">
        <v>129</v>
      </c>
      <c r="C26" s="1">
        <f>DATE(2020,4,23)</f>
        <v>43944</v>
      </c>
      <c r="D26" t="s">
        <v>8</v>
      </c>
      <c r="E26" s="7" t="s">
        <v>138</v>
      </c>
      <c r="F26" t="s">
        <v>12</v>
      </c>
      <c r="G26" t="s">
        <v>10</v>
      </c>
      <c r="H26" s="4">
        <v>1020</v>
      </c>
      <c r="I26" t="s">
        <v>11</v>
      </c>
    </row>
  </sheetData>
  <autoFilter ref="C3:I26" xr:uid="{8CC7258B-67AC-4076-A150-F9174FEFCE13}"/>
  <sortState xmlns:xlrd2="http://schemas.microsoft.com/office/spreadsheetml/2017/richdata2" ref="A4:M26">
    <sortCondition descending="1" ref="H4:H2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39F4-CCDF-43F5-9A61-7332BDC58DFD}">
  <dimension ref="A1:I29"/>
  <sheetViews>
    <sheetView workbookViewId="0">
      <selection activeCell="H4" sqref="H4:H29"/>
    </sheetView>
  </sheetViews>
  <sheetFormatPr defaultRowHeight="12" x14ac:dyDescent="0.2"/>
  <cols>
    <col min="3" max="3" width="11.1640625" bestFit="1" customWidth="1"/>
    <col min="4" max="4" width="49.1640625" bestFit="1" customWidth="1"/>
    <col min="5" max="5" width="44.1640625" bestFit="1" customWidth="1"/>
    <col min="6" max="6" width="28.6640625" bestFit="1" customWidth="1"/>
    <col min="7" max="7" width="30.6640625" bestFit="1" customWidth="1"/>
    <col min="8" max="8" width="10.83203125" bestFit="1" customWidth="1"/>
    <col min="9" max="9" width="16.5" bestFit="1" customWidth="1"/>
  </cols>
  <sheetData>
    <row r="1" spans="1:9" ht="15.75" x14ac:dyDescent="0.2">
      <c r="A1" s="5" t="s">
        <v>120</v>
      </c>
      <c r="C1" s="1"/>
      <c r="H1" s="4"/>
    </row>
    <row r="2" spans="1:9" ht="15.75" x14ac:dyDescent="0.2">
      <c r="A2" s="5" t="s">
        <v>121</v>
      </c>
      <c r="C2" s="1"/>
      <c r="H2" s="4"/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x14ac:dyDescent="0.2">
      <c r="A4" t="s">
        <v>128</v>
      </c>
      <c r="B4" t="s">
        <v>129</v>
      </c>
      <c r="C4" s="9">
        <v>44204</v>
      </c>
      <c r="D4" t="s">
        <v>150</v>
      </c>
      <c r="E4" s="7" t="s">
        <v>144</v>
      </c>
      <c r="F4" t="s">
        <v>151</v>
      </c>
      <c r="G4" t="s">
        <v>259</v>
      </c>
      <c r="H4" s="4">
        <v>17463.89</v>
      </c>
      <c r="I4" t="s">
        <v>289</v>
      </c>
    </row>
    <row r="5" spans="1:9" x14ac:dyDescent="0.2">
      <c r="A5" t="s">
        <v>128</v>
      </c>
      <c r="B5" t="s">
        <v>129</v>
      </c>
      <c r="C5" s="9">
        <v>44224</v>
      </c>
      <c r="D5" t="s">
        <v>222</v>
      </c>
      <c r="E5" s="7" t="s">
        <v>144</v>
      </c>
      <c r="F5" t="s">
        <v>223</v>
      </c>
      <c r="G5" t="s">
        <v>260</v>
      </c>
      <c r="H5" s="4">
        <v>15320.51</v>
      </c>
      <c r="I5" t="s">
        <v>290</v>
      </c>
    </row>
    <row r="6" spans="1:9" x14ac:dyDescent="0.2">
      <c r="A6" t="s">
        <v>128</v>
      </c>
      <c r="B6" t="s">
        <v>129</v>
      </c>
      <c r="C6" s="9">
        <v>44224</v>
      </c>
      <c r="D6" t="s">
        <v>76</v>
      </c>
      <c r="E6" s="7" t="s">
        <v>144</v>
      </c>
      <c r="F6" t="s">
        <v>78</v>
      </c>
      <c r="G6" t="s">
        <v>261</v>
      </c>
      <c r="H6" s="4">
        <v>14815.43</v>
      </c>
      <c r="I6" t="s">
        <v>291</v>
      </c>
    </row>
    <row r="7" spans="1:9" x14ac:dyDescent="0.2">
      <c r="A7" t="s">
        <v>128</v>
      </c>
      <c r="B7" t="s">
        <v>129</v>
      </c>
      <c r="C7" s="9">
        <v>44204</v>
      </c>
      <c r="D7" t="s">
        <v>217</v>
      </c>
      <c r="E7" s="7" t="s">
        <v>149</v>
      </c>
      <c r="F7" t="s">
        <v>218</v>
      </c>
      <c r="G7" s="8" t="s">
        <v>262</v>
      </c>
      <c r="H7" s="4">
        <v>13350.75</v>
      </c>
      <c r="I7" t="s">
        <v>289</v>
      </c>
    </row>
    <row r="8" spans="1:9" x14ac:dyDescent="0.2">
      <c r="A8" t="s">
        <v>128</v>
      </c>
      <c r="B8" t="s">
        <v>129</v>
      </c>
      <c r="C8" s="9">
        <v>44224</v>
      </c>
      <c r="D8" t="s">
        <v>76</v>
      </c>
      <c r="E8" s="7" t="s">
        <v>144</v>
      </c>
      <c r="F8" t="s">
        <v>78</v>
      </c>
      <c r="G8" t="s">
        <v>263</v>
      </c>
      <c r="H8" s="4">
        <v>10736.96</v>
      </c>
      <c r="I8" t="s">
        <v>291</v>
      </c>
    </row>
    <row r="9" spans="1:9" x14ac:dyDescent="0.2">
      <c r="A9" t="s">
        <v>128</v>
      </c>
      <c r="B9" t="s">
        <v>129</v>
      </c>
      <c r="C9" s="9">
        <v>44204</v>
      </c>
      <c r="D9" t="s">
        <v>76</v>
      </c>
      <c r="E9" s="7" t="s">
        <v>144</v>
      </c>
      <c r="F9" t="s">
        <v>78</v>
      </c>
      <c r="G9" t="s">
        <v>264</v>
      </c>
      <c r="H9" s="4">
        <v>10723.62</v>
      </c>
      <c r="I9" t="s">
        <v>289</v>
      </c>
    </row>
    <row r="10" spans="1:9" x14ac:dyDescent="0.2">
      <c r="A10" t="s">
        <v>128</v>
      </c>
      <c r="B10" t="s">
        <v>129</v>
      </c>
      <c r="C10" s="9">
        <v>44217</v>
      </c>
      <c r="D10" t="s">
        <v>67</v>
      </c>
      <c r="E10" s="7" t="s">
        <v>144</v>
      </c>
      <c r="F10" t="s">
        <v>65</v>
      </c>
      <c r="G10" t="s">
        <v>265</v>
      </c>
      <c r="H10" s="4">
        <v>9900</v>
      </c>
      <c r="I10" t="s">
        <v>292</v>
      </c>
    </row>
    <row r="11" spans="1:9" x14ac:dyDescent="0.2">
      <c r="A11" t="s">
        <v>128</v>
      </c>
      <c r="B11" t="s">
        <v>129</v>
      </c>
      <c r="C11" s="9">
        <v>44224</v>
      </c>
      <c r="D11" t="s">
        <v>76</v>
      </c>
      <c r="E11" s="7" t="s">
        <v>144</v>
      </c>
      <c r="F11" t="s">
        <v>78</v>
      </c>
      <c r="G11" t="s">
        <v>266</v>
      </c>
      <c r="H11" s="4">
        <v>6485.16</v>
      </c>
      <c r="I11" t="s">
        <v>291</v>
      </c>
    </row>
    <row r="12" spans="1:9" x14ac:dyDescent="0.2">
      <c r="A12" t="s">
        <v>128</v>
      </c>
      <c r="B12" t="s">
        <v>129</v>
      </c>
      <c r="C12" s="9">
        <v>44204</v>
      </c>
      <c r="D12" t="s">
        <v>180</v>
      </c>
      <c r="E12" s="7" t="s">
        <v>138</v>
      </c>
      <c r="F12" t="s">
        <v>19</v>
      </c>
      <c r="G12" t="s">
        <v>267</v>
      </c>
      <c r="H12" s="4">
        <v>6030</v>
      </c>
      <c r="I12" t="s">
        <v>289</v>
      </c>
    </row>
    <row r="13" spans="1:9" x14ac:dyDescent="0.2">
      <c r="A13" t="s">
        <v>128</v>
      </c>
      <c r="B13" t="s">
        <v>129</v>
      </c>
      <c r="C13" s="9">
        <v>44217</v>
      </c>
      <c r="D13" t="s">
        <v>268</v>
      </c>
      <c r="E13" t="s">
        <v>269</v>
      </c>
      <c r="F13" t="s">
        <v>270</v>
      </c>
      <c r="G13" t="s">
        <v>271</v>
      </c>
      <c r="H13" s="4">
        <v>3605.7</v>
      </c>
      <c r="I13" t="s">
        <v>292</v>
      </c>
    </row>
    <row r="14" spans="1:9" x14ac:dyDescent="0.2">
      <c r="A14" t="s">
        <v>128</v>
      </c>
      <c r="B14" t="s">
        <v>129</v>
      </c>
      <c r="C14" s="9">
        <v>44210</v>
      </c>
      <c r="D14" t="s">
        <v>93</v>
      </c>
      <c r="E14" t="s">
        <v>144</v>
      </c>
      <c r="F14" t="s">
        <v>272</v>
      </c>
      <c r="G14" t="s">
        <v>273</v>
      </c>
      <c r="H14" s="4">
        <v>3319.28</v>
      </c>
      <c r="I14" t="s">
        <v>293</v>
      </c>
    </row>
    <row r="15" spans="1:9" x14ac:dyDescent="0.2">
      <c r="A15" t="s">
        <v>128</v>
      </c>
      <c r="B15" t="s">
        <v>129</v>
      </c>
      <c r="C15" s="9">
        <v>44210</v>
      </c>
      <c r="D15" t="s">
        <v>93</v>
      </c>
      <c r="E15" t="s">
        <v>144</v>
      </c>
      <c r="F15" t="s">
        <v>272</v>
      </c>
      <c r="G15" t="s">
        <v>273</v>
      </c>
      <c r="H15" s="4">
        <v>3319.28</v>
      </c>
      <c r="I15" t="s">
        <v>293</v>
      </c>
    </row>
    <row r="16" spans="1:9" x14ac:dyDescent="0.2">
      <c r="A16" t="s">
        <v>128</v>
      </c>
      <c r="B16" t="s">
        <v>129</v>
      </c>
      <c r="C16" s="9">
        <v>44217</v>
      </c>
      <c r="D16" t="s">
        <v>67</v>
      </c>
      <c r="E16" t="s">
        <v>144</v>
      </c>
      <c r="F16" t="s">
        <v>65</v>
      </c>
      <c r="G16" t="s">
        <v>274</v>
      </c>
      <c r="H16" s="4">
        <v>3300</v>
      </c>
      <c r="I16" t="s">
        <v>292</v>
      </c>
    </row>
    <row r="17" spans="1:9" x14ac:dyDescent="0.2">
      <c r="A17" t="s">
        <v>128</v>
      </c>
      <c r="B17" t="s">
        <v>129</v>
      </c>
      <c r="C17" s="9">
        <v>44204</v>
      </c>
      <c r="D17" t="s">
        <v>46</v>
      </c>
      <c r="E17" t="s">
        <v>269</v>
      </c>
      <c r="F17" t="s">
        <v>275</v>
      </c>
      <c r="G17" t="s">
        <v>276</v>
      </c>
      <c r="H17" s="4">
        <v>3180</v>
      </c>
      <c r="I17" t="s">
        <v>289</v>
      </c>
    </row>
    <row r="18" spans="1:9" x14ac:dyDescent="0.2">
      <c r="A18" t="s">
        <v>128</v>
      </c>
      <c r="B18" t="s">
        <v>129</v>
      </c>
      <c r="C18" s="9">
        <v>44204</v>
      </c>
      <c r="D18" t="s">
        <v>64</v>
      </c>
      <c r="E18" t="s">
        <v>144</v>
      </c>
      <c r="F18" t="s">
        <v>65</v>
      </c>
      <c r="G18" t="s">
        <v>277</v>
      </c>
      <c r="H18" s="4">
        <v>3150</v>
      </c>
      <c r="I18" t="s">
        <v>289</v>
      </c>
    </row>
    <row r="19" spans="1:9" x14ac:dyDescent="0.2">
      <c r="A19" t="s">
        <v>128</v>
      </c>
      <c r="B19" t="s">
        <v>129</v>
      </c>
      <c r="C19" s="9">
        <v>44224</v>
      </c>
      <c r="D19" t="s">
        <v>222</v>
      </c>
      <c r="E19" t="s">
        <v>144</v>
      </c>
      <c r="F19" t="s">
        <v>223</v>
      </c>
      <c r="G19" t="s">
        <v>260</v>
      </c>
      <c r="H19" s="4">
        <v>3064.1</v>
      </c>
      <c r="I19" t="s">
        <v>291</v>
      </c>
    </row>
    <row r="20" spans="1:9" x14ac:dyDescent="0.2">
      <c r="A20" t="s">
        <v>128</v>
      </c>
      <c r="B20" t="s">
        <v>129</v>
      </c>
      <c r="C20" s="9">
        <v>44217</v>
      </c>
      <c r="D20" t="s">
        <v>268</v>
      </c>
      <c r="E20" t="s">
        <v>269</v>
      </c>
      <c r="F20" t="s">
        <v>270</v>
      </c>
      <c r="G20" t="s">
        <v>278</v>
      </c>
      <c r="H20" s="4">
        <v>2884.56</v>
      </c>
      <c r="I20" t="s">
        <v>292</v>
      </c>
    </row>
    <row r="21" spans="1:9" x14ac:dyDescent="0.2">
      <c r="A21" t="s">
        <v>128</v>
      </c>
      <c r="B21" t="s">
        <v>129</v>
      </c>
      <c r="C21" s="9">
        <v>44224</v>
      </c>
      <c r="D21" t="s">
        <v>76</v>
      </c>
      <c r="E21" t="s">
        <v>144</v>
      </c>
      <c r="F21" t="s">
        <v>78</v>
      </c>
      <c r="G21" t="s">
        <v>279</v>
      </c>
      <c r="H21" s="4">
        <v>2777.88</v>
      </c>
      <c r="I21" t="s">
        <v>291</v>
      </c>
    </row>
    <row r="22" spans="1:9" x14ac:dyDescent="0.2">
      <c r="A22" t="s">
        <v>128</v>
      </c>
      <c r="B22" t="s">
        <v>129</v>
      </c>
      <c r="C22" s="9">
        <v>44204</v>
      </c>
      <c r="D22" t="s">
        <v>200</v>
      </c>
      <c r="E22" t="s">
        <v>149</v>
      </c>
      <c r="F22" t="s">
        <v>19</v>
      </c>
      <c r="G22" t="s">
        <v>280</v>
      </c>
      <c r="H22" s="4">
        <v>2700</v>
      </c>
      <c r="I22" t="s">
        <v>289</v>
      </c>
    </row>
    <row r="23" spans="1:9" x14ac:dyDescent="0.2">
      <c r="A23" t="s">
        <v>128</v>
      </c>
      <c r="B23" t="s">
        <v>129</v>
      </c>
      <c r="C23" s="9">
        <v>44210</v>
      </c>
      <c r="D23" t="s">
        <v>200</v>
      </c>
      <c r="E23" t="s">
        <v>149</v>
      </c>
      <c r="F23" t="s">
        <v>19</v>
      </c>
      <c r="G23" t="s">
        <v>281</v>
      </c>
      <c r="H23" s="4">
        <v>2700</v>
      </c>
      <c r="I23" t="s">
        <v>293</v>
      </c>
    </row>
    <row r="24" spans="1:9" x14ac:dyDescent="0.2">
      <c r="A24" t="s">
        <v>128</v>
      </c>
      <c r="B24" t="s">
        <v>129</v>
      </c>
      <c r="C24" s="9">
        <v>44217</v>
      </c>
      <c r="D24" t="s">
        <v>200</v>
      </c>
      <c r="E24" t="s">
        <v>149</v>
      </c>
      <c r="F24" t="s">
        <v>19</v>
      </c>
      <c r="G24" t="s">
        <v>282</v>
      </c>
      <c r="H24" s="4">
        <v>2700</v>
      </c>
      <c r="I24" t="s">
        <v>292</v>
      </c>
    </row>
    <row r="25" spans="1:9" x14ac:dyDescent="0.2">
      <c r="A25" t="s">
        <v>128</v>
      </c>
      <c r="B25" t="s">
        <v>129</v>
      </c>
      <c r="C25" s="9">
        <v>44224</v>
      </c>
      <c r="D25" t="s">
        <v>200</v>
      </c>
      <c r="E25" t="s">
        <v>149</v>
      </c>
      <c r="F25" t="s">
        <v>19</v>
      </c>
      <c r="G25" t="s">
        <v>283</v>
      </c>
      <c r="H25" s="4">
        <v>2700</v>
      </c>
      <c r="I25" t="s">
        <v>291</v>
      </c>
    </row>
    <row r="26" spans="1:9" x14ac:dyDescent="0.2">
      <c r="A26" t="s">
        <v>128</v>
      </c>
      <c r="B26" t="s">
        <v>129</v>
      </c>
      <c r="C26" s="9">
        <v>44204</v>
      </c>
      <c r="D26" t="s">
        <v>200</v>
      </c>
      <c r="E26" t="s">
        <v>149</v>
      </c>
      <c r="F26" t="s">
        <v>19</v>
      </c>
      <c r="G26" t="s">
        <v>284</v>
      </c>
      <c r="H26" s="4">
        <v>2160</v>
      </c>
      <c r="I26" t="s">
        <v>289</v>
      </c>
    </row>
    <row r="27" spans="1:9" x14ac:dyDescent="0.2">
      <c r="A27" t="s">
        <v>128</v>
      </c>
      <c r="B27" t="s">
        <v>129</v>
      </c>
      <c r="C27" s="9">
        <v>44224</v>
      </c>
      <c r="D27" t="s">
        <v>76</v>
      </c>
      <c r="E27" t="s">
        <v>144</v>
      </c>
      <c r="F27" t="s">
        <v>78</v>
      </c>
      <c r="G27" t="s">
        <v>285</v>
      </c>
      <c r="H27" s="4">
        <v>1872.6</v>
      </c>
      <c r="I27" t="s">
        <v>291</v>
      </c>
    </row>
    <row r="28" spans="1:9" x14ac:dyDescent="0.2">
      <c r="A28" t="s">
        <v>128</v>
      </c>
      <c r="B28" t="s">
        <v>129</v>
      </c>
      <c r="C28" s="9">
        <v>44224</v>
      </c>
      <c r="D28" t="s">
        <v>268</v>
      </c>
      <c r="E28" t="s">
        <v>269</v>
      </c>
      <c r="F28" t="s">
        <v>270</v>
      </c>
      <c r="G28" t="s">
        <v>286</v>
      </c>
      <c r="H28" s="4">
        <v>1442.28</v>
      </c>
      <c r="I28" t="s">
        <v>291</v>
      </c>
    </row>
    <row r="29" spans="1:9" x14ac:dyDescent="0.2">
      <c r="A29" t="s">
        <v>128</v>
      </c>
      <c r="B29" t="s">
        <v>129</v>
      </c>
      <c r="C29" s="9">
        <v>44224</v>
      </c>
      <c r="D29" t="s">
        <v>287</v>
      </c>
      <c r="E29" t="s">
        <v>144</v>
      </c>
      <c r="F29" t="s">
        <v>65</v>
      </c>
      <c r="G29" t="s">
        <v>288</v>
      </c>
      <c r="H29" s="4">
        <v>1024.08</v>
      </c>
      <c r="I29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52FB-CD5D-43C6-AAE2-631557AA386B}">
  <dimension ref="A1:I11"/>
  <sheetViews>
    <sheetView workbookViewId="0">
      <selection activeCell="D24" sqref="D24"/>
    </sheetView>
  </sheetViews>
  <sheetFormatPr defaultRowHeight="12" x14ac:dyDescent="0.2"/>
  <cols>
    <col min="3" max="3" width="11.1640625" bestFit="1" customWidth="1"/>
    <col min="4" max="4" width="49.1640625" bestFit="1" customWidth="1"/>
    <col min="5" max="5" width="21.83203125" bestFit="1" customWidth="1"/>
    <col min="6" max="6" width="28.6640625" bestFit="1" customWidth="1"/>
    <col min="7" max="7" width="30.6640625" bestFit="1" customWidth="1"/>
    <col min="8" max="8" width="10.83203125" bestFit="1" customWidth="1"/>
    <col min="9" max="9" width="16.5" bestFit="1" customWidth="1"/>
  </cols>
  <sheetData>
    <row r="1" spans="1:9" ht="15.75" x14ac:dyDescent="0.2">
      <c r="A1" s="5" t="s">
        <v>120</v>
      </c>
      <c r="C1" s="1"/>
      <c r="H1" s="4"/>
    </row>
    <row r="2" spans="1:9" ht="15.75" x14ac:dyDescent="0.2">
      <c r="A2" s="5" t="s">
        <v>121</v>
      </c>
      <c r="C2" s="1"/>
      <c r="H2" s="4"/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x14ac:dyDescent="0.2">
      <c r="A4" t="s">
        <v>128</v>
      </c>
      <c r="B4" t="s">
        <v>129</v>
      </c>
      <c r="C4" s="9">
        <v>44245</v>
      </c>
      <c r="D4" t="s">
        <v>46</v>
      </c>
      <c r="E4" s="7" t="s">
        <v>269</v>
      </c>
      <c r="F4" t="s">
        <v>295</v>
      </c>
      <c r="G4" t="s">
        <v>296</v>
      </c>
      <c r="H4" s="4">
        <v>7500</v>
      </c>
      <c r="I4" t="s">
        <v>305</v>
      </c>
    </row>
    <row r="5" spans="1:9" x14ac:dyDescent="0.2">
      <c r="A5" t="s">
        <v>128</v>
      </c>
      <c r="B5" t="s">
        <v>129</v>
      </c>
      <c r="C5" s="9">
        <v>44231</v>
      </c>
      <c r="D5" t="s">
        <v>46</v>
      </c>
      <c r="E5" s="7" t="s">
        <v>269</v>
      </c>
      <c r="F5" t="s">
        <v>275</v>
      </c>
      <c r="G5" t="s">
        <v>297</v>
      </c>
      <c r="H5" s="4">
        <v>3180</v>
      </c>
      <c r="I5" t="s">
        <v>306</v>
      </c>
    </row>
    <row r="6" spans="1:9" x14ac:dyDescent="0.2">
      <c r="A6" t="s">
        <v>128</v>
      </c>
      <c r="B6" t="s">
        <v>129</v>
      </c>
      <c r="C6" s="9">
        <v>44231</v>
      </c>
      <c r="D6" t="s">
        <v>64</v>
      </c>
      <c r="E6" s="7" t="s">
        <v>144</v>
      </c>
      <c r="F6" t="s">
        <v>65</v>
      </c>
      <c r="G6" t="s">
        <v>298</v>
      </c>
      <c r="H6" s="4">
        <v>3150</v>
      </c>
      <c r="I6" t="s">
        <v>306</v>
      </c>
    </row>
    <row r="7" spans="1:9" x14ac:dyDescent="0.2">
      <c r="A7" t="s">
        <v>128</v>
      </c>
      <c r="B7" t="s">
        <v>129</v>
      </c>
      <c r="C7" s="9">
        <v>44231</v>
      </c>
      <c r="D7" t="s">
        <v>200</v>
      </c>
      <c r="E7" s="7" t="s">
        <v>149</v>
      </c>
      <c r="F7" t="s">
        <v>19</v>
      </c>
      <c r="G7" s="8" t="s">
        <v>299</v>
      </c>
      <c r="H7" s="4">
        <v>2700</v>
      </c>
      <c r="I7" t="s">
        <v>306</v>
      </c>
    </row>
    <row r="8" spans="1:9" x14ac:dyDescent="0.2">
      <c r="A8" t="s">
        <v>128</v>
      </c>
      <c r="B8" t="s">
        <v>129</v>
      </c>
      <c r="C8" s="9">
        <v>44245</v>
      </c>
      <c r="D8" t="s">
        <v>200</v>
      </c>
      <c r="E8" s="7" t="s">
        <v>149</v>
      </c>
      <c r="F8" t="s">
        <v>19</v>
      </c>
      <c r="G8" t="s">
        <v>300</v>
      </c>
      <c r="H8" s="4">
        <v>2700</v>
      </c>
      <c r="I8" t="s">
        <v>305</v>
      </c>
    </row>
    <row r="9" spans="1:9" x14ac:dyDescent="0.2">
      <c r="A9" t="s">
        <v>128</v>
      </c>
      <c r="B9" t="s">
        <v>129</v>
      </c>
      <c r="C9" s="9">
        <v>44252</v>
      </c>
      <c r="D9" t="s">
        <v>200</v>
      </c>
      <c r="E9" s="7" t="s">
        <v>149</v>
      </c>
      <c r="F9" t="s">
        <v>19</v>
      </c>
      <c r="G9" t="s">
        <v>301</v>
      </c>
      <c r="H9" s="4">
        <v>2700</v>
      </c>
      <c r="I9" t="s">
        <v>307</v>
      </c>
    </row>
    <row r="10" spans="1:9" x14ac:dyDescent="0.2">
      <c r="A10" t="s">
        <v>128</v>
      </c>
      <c r="B10" t="s">
        <v>129</v>
      </c>
      <c r="C10" s="9">
        <v>44231</v>
      </c>
      <c r="D10" t="s">
        <v>93</v>
      </c>
      <c r="E10" s="7" t="s">
        <v>144</v>
      </c>
      <c r="F10" t="s">
        <v>48</v>
      </c>
      <c r="G10" t="s">
        <v>302</v>
      </c>
      <c r="H10" s="4">
        <v>1950</v>
      </c>
      <c r="I10" t="s">
        <v>306</v>
      </c>
    </row>
    <row r="11" spans="1:9" x14ac:dyDescent="0.2">
      <c r="A11" t="s">
        <v>128</v>
      </c>
      <c r="B11" t="s">
        <v>129</v>
      </c>
      <c r="C11" s="9">
        <v>44245</v>
      </c>
      <c r="D11" t="s">
        <v>2</v>
      </c>
      <c r="E11" t="s">
        <v>138</v>
      </c>
      <c r="F11" t="s">
        <v>303</v>
      </c>
      <c r="G11" t="s">
        <v>304</v>
      </c>
      <c r="H11" s="4">
        <v>1428</v>
      </c>
      <c r="I11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31B6-F39D-41CD-88EE-C6ADF143AD29}">
  <dimension ref="A1:I30"/>
  <sheetViews>
    <sheetView tabSelected="1" workbookViewId="0">
      <selection activeCell="I9" sqref="I9"/>
    </sheetView>
  </sheetViews>
  <sheetFormatPr defaultRowHeight="12" x14ac:dyDescent="0.2"/>
  <cols>
    <col min="3" max="3" width="11.1640625" bestFit="1" customWidth="1"/>
    <col min="4" max="4" width="49.1640625" bestFit="1" customWidth="1"/>
    <col min="5" max="5" width="21.83203125" bestFit="1" customWidth="1"/>
    <col min="6" max="6" width="28.6640625" bestFit="1" customWidth="1"/>
    <col min="7" max="7" width="30.6640625" bestFit="1" customWidth="1"/>
    <col min="8" max="8" width="11.83203125" bestFit="1" customWidth="1"/>
    <col min="9" max="9" width="16.5" bestFit="1" customWidth="1"/>
  </cols>
  <sheetData>
    <row r="1" spans="1:9" ht="15.75" x14ac:dyDescent="0.2">
      <c r="A1" s="5" t="s">
        <v>120</v>
      </c>
      <c r="C1" s="1"/>
      <c r="H1" s="4"/>
    </row>
    <row r="2" spans="1:9" ht="15.75" x14ac:dyDescent="0.2">
      <c r="A2" s="5" t="s">
        <v>121</v>
      </c>
      <c r="C2" s="1"/>
      <c r="H2" s="4"/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x14ac:dyDescent="0.2">
      <c r="A4" t="s">
        <v>128</v>
      </c>
      <c r="B4" t="s">
        <v>129</v>
      </c>
      <c r="C4" s="9">
        <v>44266</v>
      </c>
      <c r="D4" t="s">
        <v>95</v>
      </c>
      <c r="E4" s="7" t="s">
        <v>144</v>
      </c>
      <c r="F4" t="s">
        <v>84</v>
      </c>
      <c r="G4" t="s">
        <v>308</v>
      </c>
      <c r="H4" s="4">
        <v>114584.25</v>
      </c>
      <c r="I4" t="s">
        <v>325</v>
      </c>
    </row>
    <row r="5" spans="1:9" x14ac:dyDescent="0.2">
      <c r="A5" t="s">
        <v>128</v>
      </c>
      <c r="B5" t="s">
        <v>129</v>
      </c>
      <c r="C5" s="9">
        <v>44266</v>
      </c>
      <c r="D5" t="s">
        <v>98</v>
      </c>
      <c r="E5" s="7" t="s">
        <v>144</v>
      </c>
      <c r="F5" t="s">
        <v>84</v>
      </c>
      <c r="G5" t="s">
        <v>308</v>
      </c>
      <c r="H5" s="4">
        <v>49080.5</v>
      </c>
      <c r="I5" t="s">
        <v>325</v>
      </c>
    </row>
    <row r="6" spans="1:9" x14ac:dyDescent="0.2">
      <c r="A6" t="s">
        <v>128</v>
      </c>
      <c r="B6" t="s">
        <v>129</v>
      </c>
      <c r="C6" s="9">
        <v>44266</v>
      </c>
      <c r="D6" t="s">
        <v>99</v>
      </c>
      <c r="E6" s="7" t="s">
        <v>144</v>
      </c>
      <c r="F6" t="s">
        <v>84</v>
      </c>
      <c r="G6" t="s">
        <v>308</v>
      </c>
      <c r="H6" s="4">
        <v>44204.26</v>
      </c>
      <c r="I6" t="s">
        <v>325</v>
      </c>
    </row>
    <row r="7" spans="1:9" x14ac:dyDescent="0.2">
      <c r="A7" t="s">
        <v>128</v>
      </c>
      <c r="B7" t="s">
        <v>129</v>
      </c>
      <c r="C7" s="9">
        <v>44259</v>
      </c>
      <c r="D7" t="s">
        <v>2</v>
      </c>
      <c r="E7" s="7" t="s">
        <v>138</v>
      </c>
      <c r="F7" t="s">
        <v>26</v>
      </c>
      <c r="G7" s="8" t="s">
        <v>309</v>
      </c>
      <c r="H7" s="4">
        <v>14160</v>
      </c>
      <c r="I7" t="s">
        <v>326</v>
      </c>
    </row>
    <row r="8" spans="1:9" x14ac:dyDescent="0.2">
      <c r="A8" t="s">
        <v>128</v>
      </c>
      <c r="B8" t="s">
        <v>129</v>
      </c>
      <c r="C8" s="9">
        <v>44273</v>
      </c>
      <c r="D8" t="s">
        <v>217</v>
      </c>
      <c r="E8" s="7" t="s">
        <v>149</v>
      </c>
      <c r="F8" t="s">
        <v>218</v>
      </c>
      <c r="G8" t="s">
        <v>310</v>
      </c>
      <c r="H8" s="4">
        <v>13350.75</v>
      </c>
      <c r="I8" t="s">
        <v>327</v>
      </c>
    </row>
    <row r="9" spans="1:9" x14ac:dyDescent="0.2">
      <c r="A9" t="s">
        <v>128</v>
      </c>
      <c r="B9" t="s">
        <v>129</v>
      </c>
      <c r="C9" s="9">
        <f>DATE(2021,3,31)</f>
        <v>44286</v>
      </c>
      <c r="D9" t="s">
        <v>222</v>
      </c>
      <c r="E9" t="s">
        <v>144</v>
      </c>
      <c r="F9" t="s">
        <v>333</v>
      </c>
      <c r="G9" t="s">
        <v>334</v>
      </c>
      <c r="H9" s="4">
        <v>10627.5</v>
      </c>
      <c r="I9" t="s">
        <v>335</v>
      </c>
    </row>
    <row r="10" spans="1:9" x14ac:dyDescent="0.2">
      <c r="A10" t="s">
        <v>128</v>
      </c>
      <c r="B10" t="s">
        <v>129</v>
      </c>
      <c r="C10" s="9">
        <v>44259</v>
      </c>
      <c r="D10" t="s">
        <v>8</v>
      </c>
      <c r="E10" s="7" t="s">
        <v>138</v>
      </c>
      <c r="F10" t="s">
        <v>26</v>
      </c>
      <c r="G10" t="s">
        <v>311</v>
      </c>
      <c r="H10" s="4">
        <v>5670</v>
      </c>
      <c r="I10" t="s">
        <v>326</v>
      </c>
    </row>
    <row r="11" spans="1:9" x14ac:dyDescent="0.2">
      <c r="A11" t="s">
        <v>128</v>
      </c>
      <c r="B11" t="s">
        <v>129</v>
      </c>
      <c r="C11" s="9">
        <v>44259</v>
      </c>
      <c r="D11" t="s">
        <v>64</v>
      </c>
      <c r="E11" s="7" t="s">
        <v>144</v>
      </c>
      <c r="F11" t="s">
        <v>65</v>
      </c>
      <c r="G11" t="s">
        <v>312</v>
      </c>
      <c r="H11" s="4">
        <v>3000</v>
      </c>
      <c r="I11" t="s">
        <v>326</v>
      </c>
    </row>
    <row r="12" spans="1:9" x14ac:dyDescent="0.2">
      <c r="A12" t="s">
        <v>128</v>
      </c>
      <c r="B12" t="s">
        <v>129</v>
      </c>
      <c r="C12" s="9">
        <v>44259</v>
      </c>
      <c r="D12" t="s">
        <v>200</v>
      </c>
      <c r="E12" s="7" t="s">
        <v>149</v>
      </c>
      <c r="F12" t="s">
        <v>19</v>
      </c>
      <c r="G12" t="s">
        <v>313</v>
      </c>
      <c r="H12" s="4">
        <v>2700</v>
      </c>
      <c r="I12" t="s">
        <v>326</v>
      </c>
    </row>
    <row r="13" spans="1:9" x14ac:dyDescent="0.2">
      <c r="A13" t="s">
        <v>128</v>
      </c>
      <c r="B13" t="s">
        <v>129</v>
      </c>
      <c r="C13" s="9">
        <v>44266</v>
      </c>
      <c r="D13" t="s">
        <v>200</v>
      </c>
      <c r="E13" s="7" t="s">
        <v>149</v>
      </c>
      <c r="F13" t="s">
        <v>19</v>
      </c>
      <c r="G13" t="s">
        <v>314</v>
      </c>
      <c r="H13" s="4">
        <v>2700</v>
      </c>
      <c r="I13" t="s">
        <v>325</v>
      </c>
    </row>
    <row r="14" spans="1:9" x14ac:dyDescent="0.2">
      <c r="A14" t="s">
        <v>128</v>
      </c>
      <c r="B14" t="s">
        <v>129</v>
      </c>
      <c r="C14" s="9">
        <v>44266</v>
      </c>
      <c r="D14" t="s">
        <v>200</v>
      </c>
      <c r="E14" t="s">
        <v>149</v>
      </c>
      <c r="F14" t="s">
        <v>19</v>
      </c>
      <c r="G14" t="s">
        <v>315</v>
      </c>
      <c r="H14" s="4">
        <v>2700</v>
      </c>
      <c r="I14" t="s">
        <v>325</v>
      </c>
    </row>
    <row r="15" spans="1:9" x14ac:dyDescent="0.2">
      <c r="A15" t="s">
        <v>128</v>
      </c>
      <c r="B15" t="s">
        <v>129</v>
      </c>
      <c r="C15" s="9">
        <v>44273</v>
      </c>
      <c r="D15" t="s">
        <v>200</v>
      </c>
      <c r="E15" t="s">
        <v>149</v>
      </c>
      <c r="F15" t="s">
        <v>19</v>
      </c>
      <c r="G15" t="s">
        <v>316</v>
      </c>
      <c r="H15" s="4">
        <v>2700</v>
      </c>
      <c r="I15" t="s">
        <v>327</v>
      </c>
    </row>
    <row r="16" spans="1:9" x14ac:dyDescent="0.2">
      <c r="A16" t="s">
        <v>128</v>
      </c>
      <c r="B16" t="s">
        <v>129</v>
      </c>
      <c r="C16" s="9">
        <v>44280</v>
      </c>
      <c r="D16" t="s">
        <v>200</v>
      </c>
      <c r="E16" t="s">
        <v>149</v>
      </c>
      <c r="F16" t="s">
        <v>19</v>
      </c>
      <c r="G16" t="s">
        <v>317</v>
      </c>
      <c r="H16" s="4">
        <v>2700</v>
      </c>
      <c r="I16" t="s">
        <v>328</v>
      </c>
    </row>
    <row r="17" spans="1:9" x14ac:dyDescent="0.2">
      <c r="A17" t="s">
        <v>128</v>
      </c>
      <c r="B17" t="s">
        <v>129</v>
      </c>
      <c r="C17" s="9">
        <v>44286</v>
      </c>
      <c r="D17" t="s">
        <v>200</v>
      </c>
      <c r="E17" t="s">
        <v>149</v>
      </c>
      <c r="F17" t="s">
        <v>19</v>
      </c>
      <c r="G17" t="s">
        <v>331</v>
      </c>
      <c r="H17" s="4">
        <v>2700</v>
      </c>
      <c r="I17" t="s">
        <v>332</v>
      </c>
    </row>
    <row r="18" spans="1:9" x14ac:dyDescent="0.2">
      <c r="A18" t="s">
        <v>128</v>
      </c>
      <c r="B18" t="s">
        <v>129</v>
      </c>
      <c r="C18" s="9">
        <v>44273</v>
      </c>
      <c r="D18" t="s">
        <v>93</v>
      </c>
      <c r="E18" t="s">
        <v>144</v>
      </c>
      <c r="F18" t="s">
        <v>48</v>
      </c>
      <c r="G18" t="s">
        <v>318</v>
      </c>
      <c r="H18" s="4">
        <v>1950</v>
      </c>
      <c r="I18" t="s">
        <v>327</v>
      </c>
    </row>
    <row r="19" spans="1:9" x14ac:dyDescent="0.2">
      <c r="A19" t="s">
        <v>128</v>
      </c>
      <c r="B19" t="s">
        <v>129</v>
      </c>
      <c r="C19" s="9">
        <v>44260</v>
      </c>
      <c r="D19" t="s">
        <v>319</v>
      </c>
      <c r="E19" t="s">
        <v>144</v>
      </c>
      <c r="F19" t="s">
        <v>320</v>
      </c>
      <c r="G19" t="s">
        <v>320</v>
      </c>
      <c r="H19" s="4">
        <v>1832.5</v>
      </c>
      <c r="I19" t="s">
        <v>329</v>
      </c>
    </row>
    <row r="20" spans="1:9" x14ac:dyDescent="0.2">
      <c r="A20" t="s">
        <v>128</v>
      </c>
      <c r="B20" t="s">
        <v>129</v>
      </c>
      <c r="C20" s="9">
        <v>44259</v>
      </c>
      <c r="D20" t="s">
        <v>321</v>
      </c>
      <c r="E20" t="s">
        <v>138</v>
      </c>
      <c r="F20" t="s">
        <v>322</v>
      </c>
      <c r="G20" t="s">
        <v>323</v>
      </c>
      <c r="H20" s="4">
        <v>1554</v>
      </c>
      <c r="I20" t="s">
        <v>326</v>
      </c>
    </row>
    <row r="21" spans="1:9" x14ac:dyDescent="0.2">
      <c r="A21" t="s">
        <v>128</v>
      </c>
      <c r="B21" t="s">
        <v>129</v>
      </c>
      <c r="C21" s="9">
        <v>44280</v>
      </c>
      <c r="D21" t="s">
        <v>8</v>
      </c>
      <c r="E21" t="s">
        <v>138</v>
      </c>
      <c r="F21" t="s">
        <v>324</v>
      </c>
      <c r="G21" t="s">
        <v>330</v>
      </c>
      <c r="H21" s="4">
        <v>1062</v>
      </c>
      <c r="I21" t="s">
        <v>328</v>
      </c>
    </row>
    <row r="22" spans="1:9" x14ac:dyDescent="0.2">
      <c r="H22" s="4"/>
    </row>
    <row r="23" spans="1:9" x14ac:dyDescent="0.2">
      <c r="H23" s="4"/>
    </row>
    <row r="24" spans="1:9" x14ac:dyDescent="0.2">
      <c r="H24" s="4"/>
    </row>
    <row r="25" spans="1:9" x14ac:dyDescent="0.2">
      <c r="H25" s="4"/>
    </row>
    <row r="26" spans="1:9" x14ac:dyDescent="0.2">
      <c r="H26" s="4"/>
    </row>
    <row r="27" spans="1:9" x14ac:dyDescent="0.2">
      <c r="H27" s="4"/>
    </row>
    <row r="28" spans="1:9" x14ac:dyDescent="0.2">
      <c r="H28" s="4"/>
    </row>
    <row r="29" spans="1:9" x14ac:dyDescent="0.2">
      <c r="H29" s="4"/>
    </row>
    <row r="30" spans="1:9" x14ac:dyDescent="0.2">
      <c r="H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45BB-F298-4184-97C3-FFBE539B295D}">
  <dimension ref="A1:I23"/>
  <sheetViews>
    <sheetView topLeftCell="B1" workbookViewId="0">
      <selection activeCell="B4" sqref="A4:XFD23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8.6640625" bestFit="1" customWidth="1"/>
    <col min="7" max="7" width="31.83203125" bestFit="1" customWidth="1"/>
    <col min="8" max="8" width="23" style="4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1">
        <f t="shared" ref="C4:C9" si="0">DATE(2020,5,21)</f>
        <v>43972</v>
      </c>
      <c r="D4" t="s">
        <v>95</v>
      </c>
      <c r="E4" s="7" t="s">
        <v>144</v>
      </c>
      <c r="F4" t="s">
        <v>84</v>
      </c>
      <c r="G4" t="s">
        <v>96</v>
      </c>
      <c r="H4" s="4">
        <v>458337</v>
      </c>
      <c r="I4" t="s">
        <v>89</v>
      </c>
    </row>
    <row r="5" spans="1:9" ht="12" customHeight="1" x14ac:dyDescent="0.2">
      <c r="A5" t="s">
        <v>128</v>
      </c>
      <c r="B5" t="s">
        <v>129</v>
      </c>
      <c r="C5" s="1">
        <f t="shared" si="0"/>
        <v>43972</v>
      </c>
      <c r="D5" t="s">
        <v>95</v>
      </c>
      <c r="E5" s="7" t="s">
        <v>144</v>
      </c>
      <c r="F5" t="s">
        <v>84</v>
      </c>
      <c r="G5" t="s">
        <v>97</v>
      </c>
      <c r="H5" s="4">
        <v>303255.84999999998</v>
      </c>
      <c r="I5" t="s">
        <v>89</v>
      </c>
    </row>
    <row r="6" spans="1:9" ht="12" customHeight="1" x14ac:dyDescent="0.2">
      <c r="A6" t="s">
        <v>128</v>
      </c>
      <c r="B6" t="s">
        <v>129</v>
      </c>
      <c r="C6" s="1">
        <f t="shared" si="0"/>
        <v>43972</v>
      </c>
      <c r="D6" t="s">
        <v>98</v>
      </c>
      <c r="E6" s="7" t="s">
        <v>144</v>
      </c>
      <c r="F6" t="s">
        <v>84</v>
      </c>
      <c r="G6" t="s">
        <v>96</v>
      </c>
      <c r="H6" s="4">
        <v>196322</v>
      </c>
      <c r="I6" t="s">
        <v>89</v>
      </c>
    </row>
    <row r="7" spans="1:9" ht="12" customHeight="1" x14ac:dyDescent="0.2">
      <c r="A7" t="s">
        <v>128</v>
      </c>
      <c r="B7" t="s">
        <v>129</v>
      </c>
      <c r="C7" s="1">
        <f t="shared" si="0"/>
        <v>43972</v>
      </c>
      <c r="D7" t="s">
        <v>99</v>
      </c>
      <c r="E7" s="7" t="s">
        <v>144</v>
      </c>
      <c r="F7" t="s">
        <v>84</v>
      </c>
      <c r="G7" t="s">
        <v>96</v>
      </c>
      <c r="H7" s="4">
        <v>176817.04</v>
      </c>
      <c r="I7" t="s">
        <v>89</v>
      </c>
    </row>
    <row r="8" spans="1:9" ht="12" customHeight="1" x14ac:dyDescent="0.2">
      <c r="A8" t="s">
        <v>128</v>
      </c>
      <c r="B8" t="s">
        <v>129</v>
      </c>
      <c r="C8" s="1">
        <f t="shared" si="0"/>
        <v>43972</v>
      </c>
      <c r="D8" t="s">
        <v>98</v>
      </c>
      <c r="E8" s="7" t="s">
        <v>144</v>
      </c>
      <c r="F8" t="s">
        <v>84</v>
      </c>
      <c r="G8" t="s">
        <v>97</v>
      </c>
      <c r="H8" s="4">
        <v>129895.24</v>
      </c>
      <c r="I8" t="s">
        <v>89</v>
      </c>
    </row>
    <row r="9" spans="1:9" ht="12" customHeight="1" x14ac:dyDescent="0.2">
      <c r="A9" t="s">
        <v>128</v>
      </c>
      <c r="B9" t="s">
        <v>129</v>
      </c>
      <c r="C9" s="1">
        <f t="shared" si="0"/>
        <v>43972</v>
      </c>
      <c r="D9" t="s">
        <v>99</v>
      </c>
      <c r="E9" s="7" t="s">
        <v>144</v>
      </c>
      <c r="F9" t="s">
        <v>84</v>
      </c>
      <c r="G9" t="s">
        <v>97</v>
      </c>
      <c r="H9" s="4">
        <v>116989.9</v>
      </c>
      <c r="I9" t="s">
        <v>89</v>
      </c>
    </row>
    <row r="10" spans="1:9" ht="12" customHeight="1" x14ac:dyDescent="0.2">
      <c r="A10" t="s">
        <v>128</v>
      </c>
      <c r="B10" t="s">
        <v>129</v>
      </c>
      <c r="C10" s="1">
        <f>DATE(2020,5,7)</f>
        <v>43958</v>
      </c>
      <c r="D10" t="s">
        <v>100</v>
      </c>
      <c r="E10" s="7" t="s">
        <v>144</v>
      </c>
      <c r="F10" t="s">
        <v>65</v>
      </c>
      <c r="G10" t="s">
        <v>107</v>
      </c>
      <c r="H10" s="4">
        <v>29749.4</v>
      </c>
      <c r="I10" t="s">
        <v>27</v>
      </c>
    </row>
    <row r="11" spans="1:9" ht="12" customHeight="1" x14ac:dyDescent="0.2">
      <c r="A11" t="s">
        <v>128</v>
      </c>
      <c r="B11" t="s">
        <v>129</v>
      </c>
      <c r="C11" s="1">
        <f>DATE(2020,5,14)</f>
        <v>43965</v>
      </c>
      <c r="D11" t="s">
        <v>2</v>
      </c>
      <c r="E11" s="7" t="s">
        <v>138</v>
      </c>
      <c r="F11" t="s">
        <v>7</v>
      </c>
      <c r="G11" t="s">
        <v>6</v>
      </c>
      <c r="H11" s="4">
        <v>7362</v>
      </c>
      <c r="I11" t="s">
        <v>4</v>
      </c>
    </row>
    <row r="12" spans="1:9" ht="12" customHeight="1" x14ac:dyDescent="0.2">
      <c r="A12" t="s">
        <v>128</v>
      </c>
      <c r="B12" t="s">
        <v>129</v>
      </c>
      <c r="C12" s="1">
        <f>DATE(2020,5,7)</f>
        <v>43958</v>
      </c>
      <c r="D12" t="s">
        <v>100</v>
      </c>
      <c r="E12" s="7" t="s">
        <v>144</v>
      </c>
      <c r="F12" t="s">
        <v>65</v>
      </c>
      <c r="G12" s="8" t="s">
        <v>136</v>
      </c>
      <c r="H12" s="4">
        <v>3450</v>
      </c>
      <c r="I12" t="s">
        <v>27</v>
      </c>
    </row>
    <row r="13" spans="1:9" ht="12" customHeight="1" x14ac:dyDescent="0.2">
      <c r="A13" t="s">
        <v>128</v>
      </c>
      <c r="B13" t="s">
        <v>129</v>
      </c>
      <c r="C13" s="1">
        <f>DATE(2020,5,7)</f>
        <v>43958</v>
      </c>
      <c r="D13" t="s">
        <v>56</v>
      </c>
      <c r="E13" s="7" t="s">
        <v>144</v>
      </c>
      <c r="F13" t="s">
        <v>58</v>
      </c>
      <c r="G13" t="s">
        <v>59</v>
      </c>
      <c r="H13" s="4">
        <v>3191.36</v>
      </c>
      <c r="I13" t="s">
        <v>27</v>
      </c>
    </row>
    <row r="14" spans="1:9" ht="12" customHeight="1" x14ac:dyDescent="0.2">
      <c r="A14" t="s">
        <v>128</v>
      </c>
      <c r="B14" t="s">
        <v>129</v>
      </c>
      <c r="C14" s="1">
        <f>DATE(2020,5,4)</f>
        <v>43955</v>
      </c>
      <c r="D14" t="s">
        <v>93</v>
      </c>
      <c r="E14" s="7" t="s">
        <v>144</v>
      </c>
      <c r="F14" t="s">
        <v>94</v>
      </c>
      <c r="G14" t="s">
        <v>94</v>
      </c>
      <c r="H14" s="4">
        <v>3113.16</v>
      </c>
      <c r="I14" t="s">
        <v>91</v>
      </c>
    </row>
    <row r="15" spans="1:9" ht="12" customHeight="1" x14ac:dyDescent="0.2">
      <c r="A15" t="s">
        <v>128</v>
      </c>
      <c r="B15" t="s">
        <v>129</v>
      </c>
      <c r="C15" s="1">
        <f>DATE(2020,5,7)</f>
        <v>43958</v>
      </c>
      <c r="D15" t="s">
        <v>100</v>
      </c>
      <c r="E15" s="7" t="s">
        <v>144</v>
      </c>
      <c r="F15" t="s">
        <v>65</v>
      </c>
      <c r="G15" t="s">
        <v>110</v>
      </c>
      <c r="H15" s="4">
        <v>2976.19</v>
      </c>
      <c r="I15" t="s">
        <v>27</v>
      </c>
    </row>
    <row r="16" spans="1:9" ht="12" customHeight="1" x14ac:dyDescent="0.2">
      <c r="A16" t="s">
        <v>128</v>
      </c>
      <c r="B16" t="s">
        <v>129</v>
      </c>
      <c r="C16" s="1">
        <f>DATE(2020,5,14)</f>
        <v>43965</v>
      </c>
      <c r="D16" t="s">
        <v>76</v>
      </c>
      <c r="E16" s="7" t="s">
        <v>144</v>
      </c>
      <c r="F16" t="s">
        <v>80</v>
      </c>
      <c r="G16" t="s">
        <v>79</v>
      </c>
      <c r="H16" s="4">
        <v>2814</v>
      </c>
      <c r="I16" t="s">
        <v>4</v>
      </c>
    </row>
    <row r="17" spans="1:9" ht="12" customHeight="1" x14ac:dyDescent="0.2">
      <c r="A17" t="s">
        <v>128</v>
      </c>
      <c r="B17" t="s">
        <v>129</v>
      </c>
      <c r="C17" s="1">
        <f>DATE(2020,5,7)</f>
        <v>43958</v>
      </c>
      <c r="D17" t="s">
        <v>100</v>
      </c>
      <c r="E17" s="7" t="s">
        <v>144</v>
      </c>
      <c r="F17" t="s">
        <v>65</v>
      </c>
      <c r="G17" t="s">
        <v>109</v>
      </c>
      <c r="H17" s="4">
        <v>2747.26</v>
      </c>
      <c r="I17" t="s">
        <v>27</v>
      </c>
    </row>
    <row r="18" spans="1:9" ht="12" customHeight="1" x14ac:dyDescent="0.2">
      <c r="A18" t="s">
        <v>128</v>
      </c>
      <c r="B18" t="s">
        <v>129</v>
      </c>
      <c r="C18" s="1">
        <f>DATE(2020,5,31)</f>
        <v>43982</v>
      </c>
      <c r="D18" t="s">
        <v>100</v>
      </c>
      <c r="E18" s="7" t="s">
        <v>144</v>
      </c>
      <c r="F18" t="s">
        <v>114</v>
      </c>
      <c r="G18" t="s">
        <v>113</v>
      </c>
      <c r="H18" s="4">
        <v>2142</v>
      </c>
      <c r="I18" t="s">
        <v>55</v>
      </c>
    </row>
    <row r="19" spans="1:9" ht="12" customHeight="1" x14ac:dyDescent="0.2">
      <c r="A19" t="s">
        <v>128</v>
      </c>
      <c r="B19" t="s">
        <v>129</v>
      </c>
      <c r="C19" s="1">
        <f>DATE(2020,5,14)</f>
        <v>43965</v>
      </c>
      <c r="D19" t="s">
        <v>2</v>
      </c>
      <c r="E19" s="7" t="s">
        <v>138</v>
      </c>
      <c r="F19" t="s">
        <v>5</v>
      </c>
      <c r="G19" t="s">
        <v>3</v>
      </c>
      <c r="H19" s="4">
        <v>1944</v>
      </c>
      <c r="I19" t="s">
        <v>4</v>
      </c>
    </row>
    <row r="20" spans="1:9" ht="12" customHeight="1" x14ac:dyDescent="0.2">
      <c r="A20" t="s">
        <v>128</v>
      </c>
      <c r="B20" t="s">
        <v>129</v>
      </c>
      <c r="C20" s="1">
        <f>DATE(2020,5,7)</f>
        <v>43958</v>
      </c>
      <c r="D20" t="s">
        <v>100</v>
      </c>
      <c r="E20" s="7" t="s">
        <v>144</v>
      </c>
      <c r="F20" t="s">
        <v>65</v>
      </c>
      <c r="G20" t="s">
        <v>111</v>
      </c>
      <c r="H20" s="4">
        <v>1463.1</v>
      </c>
      <c r="I20" t="s">
        <v>27</v>
      </c>
    </row>
    <row r="21" spans="1:9" ht="12" customHeight="1" x14ac:dyDescent="0.2">
      <c r="A21" t="s">
        <v>128</v>
      </c>
      <c r="B21" t="s">
        <v>129</v>
      </c>
      <c r="C21" s="1">
        <f>DATE(2020,5,7)</f>
        <v>43958</v>
      </c>
      <c r="D21" t="s">
        <v>86</v>
      </c>
      <c r="E21" s="7" t="s">
        <v>144</v>
      </c>
      <c r="F21" t="s">
        <v>88</v>
      </c>
      <c r="G21" t="s">
        <v>88</v>
      </c>
      <c r="H21" s="4">
        <v>1455.27</v>
      </c>
      <c r="I21" t="s">
        <v>91</v>
      </c>
    </row>
    <row r="22" spans="1:9" ht="12" customHeight="1" x14ac:dyDescent="0.2">
      <c r="A22" t="s">
        <v>128</v>
      </c>
      <c r="B22" t="s">
        <v>129</v>
      </c>
      <c r="C22" s="1">
        <f>DATE(2020,5,7)</f>
        <v>43958</v>
      </c>
      <c r="D22" t="s">
        <v>100</v>
      </c>
      <c r="E22" s="7" t="s">
        <v>144</v>
      </c>
      <c r="F22" t="s">
        <v>65</v>
      </c>
      <c r="G22" t="s">
        <v>108</v>
      </c>
      <c r="H22" s="4">
        <v>1172.99</v>
      </c>
      <c r="I22" t="s">
        <v>27</v>
      </c>
    </row>
    <row r="23" spans="1:9" ht="12" customHeight="1" x14ac:dyDescent="0.2">
      <c r="A23" t="s">
        <v>128</v>
      </c>
      <c r="B23" t="s">
        <v>129</v>
      </c>
      <c r="C23" s="1">
        <f>DATE(2020,5,31)</f>
        <v>43982</v>
      </c>
      <c r="D23" t="s">
        <v>53</v>
      </c>
      <c r="E23" s="7" t="s">
        <v>149</v>
      </c>
      <c r="F23" t="s">
        <v>5</v>
      </c>
      <c r="G23" t="s">
        <v>54</v>
      </c>
      <c r="H23" s="4">
        <v>1036.8</v>
      </c>
      <c r="I23" t="s">
        <v>55</v>
      </c>
    </row>
  </sheetData>
  <autoFilter ref="C3:I23" xr:uid="{8CC7258B-67AC-4076-A150-F9174FEFCE13}"/>
  <sortState xmlns:xlrd2="http://schemas.microsoft.com/office/spreadsheetml/2017/richdata2" ref="A4:M1024">
    <sortCondition descending="1" ref="H4:H10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81B8-8C70-4B57-882F-747478CC5BA7}">
  <dimension ref="A1:I18"/>
  <sheetViews>
    <sheetView workbookViewId="0">
      <selection activeCell="A4" sqref="A4:XFD18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1">
        <f>DATE(2020,6,12)</f>
        <v>43994</v>
      </c>
      <c r="D4" t="s">
        <v>100</v>
      </c>
      <c r="E4" s="7" t="s">
        <v>144</v>
      </c>
      <c r="F4" t="s">
        <v>116</v>
      </c>
      <c r="G4" t="s">
        <v>115</v>
      </c>
      <c r="H4" s="4">
        <v>76534.7</v>
      </c>
      <c r="I4" t="s">
        <v>29</v>
      </c>
    </row>
    <row r="5" spans="1:9" ht="12" customHeight="1" x14ac:dyDescent="0.2">
      <c r="A5" t="s">
        <v>128</v>
      </c>
      <c r="B5" t="s">
        <v>129</v>
      </c>
      <c r="C5" s="1">
        <f>DATE(2020,6,30)</f>
        <v>44012</v>
      </c>
      <c r="D5" t="s">
        <v>42</v>
      </c>
      <c r="E5" s="7" t="s">
        <v>166</v>
      </c>
      <c r="F5" t="s">
        <v>44</v>
      </c>
      <c r="G5" t="s">
        <v>45</v>
      </c>
      <c r="H5" s="4">
        <v>8947.6200000000008</v>
      </c>
      <c r="I5" t="s">
        <v>13</v>
      </c>
    </row>
    <row r="6" spans="1:9" ht="12" customHeight="1" x14ac:dyDescent="0.2">
      <c r="A6" t="s">
        <v>128</v>
      </c>
      <c r="B6" t="s">
        <v>129</v>
      </c>
      <c r="C6" s="1">
        <f>DATE(2020,6,4)</f>
        <v>43986</v>
      </c>
      <c r="D6" t="s">
        <v>67</v>
      </c>
      <c r="E6" s="7" t="s">
        <v>144</v>
      </c>
      <c r="F6" t="s">
        <v>58</v>
      </c>
      <c r="G6" t="s">
        <v>75</v>
      </c>
      <c r="H6" s="4">
        <v>6627</v>
      </c>
      <c r="I6" t="s">
        <v>28</v>
      </c>
    </row>
    <row r="7" spans="1:9" ht="12" customHeight="1" x14ac:dyDescent="0.2">
      <c r="A7" t="s">
        <v>128</v>
      </c>
      <c r="B7" t="s">
        <v>129</v>
      </c>
      <c r="C7" s="1">
        <f>DATE(2020,6,18)</f>
        <v>44000</v>
      </c>
      <c r="D7" t="s">
        <v>100</v>
      </c>
      <c r="E7" s="7" t="s">
        <v>144</v>
      </c>
      <c r="F7" t="s">
        <v>117</v>
      </c>
      <c r="G7" s="8" t="s">
        <v>137</v>
      </c>
      <c r="H7" s="4">
        <v>5040</v>
      </c>
      <c r="I7" t="s">
        <v>30</v>
      </c>
    </row>
    <row r="8" spans="1:9" ht="12" customHeight="1" x14ac:dyDescent="0.2">
      <c r="A8" t="s">
        <v>128</v>
      </c>
      <c r="B8" t="s">
        <v>129</v>
      </c>
      <c r="C8" s="1">
        <f>DATE(2020,6,22)</f>
        <v>44004</v>
      </c>
      <c r="D8" t="s">
        <v>86</v>
      </c>
      <c r="E8" s="7" t="s">
        <v>144</v>
      </c>
      <c r="F8" t="s">
        <v>90</v>
      </c>
      <c r="G8" t="s">
        <v>90</v>
      </c>
      <c r="H8" s="4">
        <v>4245.18</v>
      </c>
      <c r="I8" t="s">
        <v>92</v>
      </c>
    </row>
    <row r="9" spans="1:9" ht="12" customHeight="1" x14ac:dyDescent="0.2">
      <c r="A9" t="s">
        <v>128</v>
      </c>
      <c r="B9" t="s">
        <v>129</v>
      </c>
      <c r="C9" s="1">
        <f>DATE(2020,6,25)</f>
        <v>44007</v>
      </c>
      <c r="D9" t="s">
        <v>61</v>
      </c>
      <c r="E9" s="7" t="s">
        <v>144</v>
      </c>
      <c r="F9" t="s">
        <v>63</v>
      </c>
      <c r="G9" t="s">
        <v>62</v>
      </c>
      <c r="H9" s="4">
        <v>3906</v>
      </c>
      <c r="I9" t="s">
        <v>60</v>
      </c>
    </row>
    <row r="10" spans="1:9" ht="12" customHeight="1" x14ac:dyDescent="0.2">
      <c r="A10" t="s">
        <v>128</v>
      </c>
      <c r="B10" t="s">
        <v>129</v>
      </c>
      <c r="C10" s="1">
        <f>DATE(2020,6,30)</f>
        <v>44012</v>
      </c>
      <c r="D10" t="s">
        <v>64</v>
      </c>
      <c r="E10" s="7" t="s">
        <v>144</v>
      </c>
      <c r="F10" t="s">
        <v>65</v>
      </c>
      <c r="G10" t="s">
        <v>66</v>
      </c>
      <c r="H10" s="4">
        <v>3300</v>
      </c>
      <c r="I10" t="s">
        <v>13</v>
      </c>
    </row>
    <row r="11" spans="1:9" ht="12" customHeight="1" x14ac:dyDescent="0.2">
      <c r="A11" t="s">
        <v>128</v>
      </c>
      <c r="B11" t="s">
        <v>129</v>
      </c>
      <c r="C11" s="1">
        <f>DATE(2020,6,4)</f>
        <v>43986</v>
      </c>
      <c r="D11" t="s">
        <v>39</v>
      </c>
      <c r="E11" s="7" t="s">
        <v>166</v>
      </c>
      <c r="F11" t="s">
        <v>41</v>
      </c>
      <c r="G11" t="s">
        <v>40</v>
      </c>
      <c r="H11" s="4">
        <v>2210.5700000000002</v>
      </c>
      <c r="I11" t="s">
        <v>28</v>
      </c>
    </row>
    <row r="12" spans="1:9" ht="12" customHeight="1" x14ac:dyDescent="0.2">
      <c r="A12" t="s">
        <v>128</v>
      </c>
      <c r="B12" t="s">
        <v>129</v>
      </c>
      <c r="C12" s="1">
        <f>DATE(2020,6,4)</f>
        <v>43986</v>
      </c>
      <c r="D12" t="s">
        <v>82</v>
      </c>
      <c r="E12" s="7" t="s">
        <v>144</v>
      </c>
      <c r="F12" t="s">
        <v>83</v>
      </c>
      <c r="G12" t="s">
        <v>85</v>
      </c>
      <c r="H12" s="4">
        <v>1942.63</v>
      </c>
      <c r="I12" t="s">
        <v>28</v>
      </c>
    </row>
    <row r="13" spans="1:9" ht="12" customHeight="1" x14ac:dyDescent="0.2">
      <c r="A13" t="s">
        <v>128</v>
      </c>
      <c r="B13" t="s">
        <v>129</v>
      </c>
      <c r="C13" s="1">
        <f>DATE(2020,6,30)</f>
        <v>44012</v>
      </c>
      <c r="D13" t="s">
        <v>46</v>
      </c>
      <c r="E13" s="7" t="s">
        <v>166</v>
      </c>
      <c r="F13" t="s">
        <v>48</v>
      </c>
      <c r="G13" t="s">
        <v>47</v>
      </c>
      <c r="H13" s="4">
        <v>1830</v>
      </c>
      <c r="I13" t="s">
        <v>13</v>
      </c>
    </row>
    <row r="14" spans="1:9" ht="12" customHeight="1" x14ac:dyDescent="0.2">
      <c r="A14" t="s">
        <v>128</v>
      </c>
      <c r="B14" t="s">
        <v>129</v>
      </c>
      <c r="C14" s="1">
        <f>DATE(2020,6,4)</f>
        <v>43986</v>
      </c>
      <c r="D14" t="s">
        <v>100</v>
      </c>
      <c r="E14" s="7" t="s">
        <v>144</v>
      </c>
      <c r="F14" t="s">
        <v>106</v>
      </c>
      <c r="G14" t="s">
        <v>112</v>
      </c>
      <c r="H14" s="4">
        <v>1463.1</v>
      </c>
      <c r="I14" t="s">
        <v>28</v>
      </c>
    </row>
    <row r="15" spans="1:9" ht="12" customHeight="1" x14ac:dyDescent="0.2">
      <c r="A15" t="s">
        <v>128</v>
      </c>
      <c r="B15" t="s">
        <v>129</v>
      </c>
      <c r="C15" s="1">
        <f>DATE(2020,6,25)</f>
        <v>44007</v>
      </c>
      <c r="D15" t="s">
        <v>100</v>
      </c>
      <c r="E15" s="7" t="s">
        <v>144</v>
      </c>
      <c r="F15" t="s">
        <v>65</v>
      </c>
      <c r="G15" t="s">
        <v>118</v>
      </c>
      <c r="H15" s="4">
        <v>1320</v>
      </c>
      <c r="I15" t="s">
        <v>60</v>
      </c>
    </row>
    <row r="16" spans="1:9" ht="12" customHeight="1" x14ac:dyDescent="0.2">
      <c r="A16" t="s">
        <v>128</v>
      </c>
      <c r="B16" t="s">
        <v>129</v>
      </c>
      <c r="C16" s="1">
        <f>DATE(2020,6,9)</f>
        <v>43991</v>
      </c>
      <c r="D16" t="s">
        <v>86</v>
      </c>
      <c r="E16" s="7" t="s">
        <v>144</v>
      </c>
      <c r="F16" t="s">
        <v>88</v>
      </c>
      <c r="G16" t="s">
        <v>88</v>
      </c>
      <c r="H16" s="4">
        <v>1241.4000000000001</v>
      </c>
      <c r="I16" t="s">
        <v>92</v>
      </c>
    </row>
    <row r="17" spans="1:9" ht="12" customHeight="1" x14ac:dyDescent="0.2">
      <c r="A17" t="s">
        <v>128</v>
      </c>
      <c r="B17" t="s">
        <v>129</v>
      </c>
      <c r="C17" s="1">
        <f>DATE(2020,6,30)</f>
        <v>44012</v>
      </c>
      <c r="D17" t="s">
        <v>14</v>
      </c>
      <c r="E17" s="7" t="s">
        <v>138</v>
      </c>
      <c r="F17" t="s">
        <v>16</v>
      </c>
      <c r="G17" t="s">
        <v>17</v>
      </c>
      <c r="H17" s="4">
        <v>1161.22</v>
      </c>
      <c r="I17" t="s">
        <v>18</v>
      </c>
    </row>
    <row r="18" spans="1:9" ht="12" customHeight="1" x14ac:dyDescent="0.2">
      <c r="A18" t="s">
        <v>128</v>
      </c>
      <c r="B18" t="s">
        <v>129</v>
      </c>
      <c r="C18" s="1">
        <f>DATE(2020,6,4)</f>
        <v>43986</v>
      </c>
      <c r="D18" t="s">
        <v>76</v>
      </c>
      <c r="E18" s="7" t="s">
        <v>144</v>
      </c>
      <c r="F18" t="s">
        <v>78</v>
      </c>
      <c r="G18" t="s">
        <v>81</v>
      </c>
      <c r="H18" s="4">
        <v>1122.1199999999999</v>
      </c>
      <c r="I18" t="s">
        <v>28</v>
      </c>
    </row>
  </sheetData>
  <autoFilter ref="C3:I18" xr:uid="{8CC7258B-67AC-4076-A150-F9174FEFCE13}"/>
  <sortState xmlns:xlrd2="http://schemas.microsoft.com/office/spreadsheetml/2017/richdata2" ref="A4:M855">
    <sortCondition descending="1" ref="H4:H8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4544-9AE4-4357-A80A-F95F1ADFE134}">
  <dimension ref="A1:I13"/>
  <sheetViews>
    <sheetView workbookViewId="0">
      <selection activeCell="A14" sqref="A14:XFD34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9">
        <f>DATE(2020,7,21)</f>
        <v>44033</v>
      </c>
      <c r="D4" t="s">
        <v>163</v>
      </c>
      <c r="E4" s="7" t="s">
        <v>144</v>
      </c>
      <c r="F4" t="s">
        <v>164</v>
      </c>
      <c r="G4" t="s">
        <v>165</v>
      </c>
      <c r="H4" s="4">
        <v>27800</v>
      </c>
      <c r="I4" t="s">
        <v>162</v>
      </c>
    </row>
    <row r="5" spans="1:9" ht="12" customHeight="1" x14ac:dyDescent="0.2">
      <c r="A5" t="s">
        <v>128</v>
      </c>
      <c r="B5" t="s">
        <v>129</v>
      </c>
      <c r="C5" s="9">
        <f>DATE(2020,7,9)</f>
        <v>44021</v>
      </c>
      <c r="D5" t="s">
        <v>150</v>
      </c>
      <c r="E5" s="7" t="s">
        <v>144</v>
      </c>
      <c r="F5" t="s">
        <v>151</v>
      </c>
      <c r="G5" t="s">
        <v>152</v>
      </c>
      <c r="H5" s="4">
        <v>16885.05</v>
      </c>
      <c r="I5" t="s">
        <v>148</v>
      </c>
    </row>
    <row r="6" spans="1:9" ht="12" customHeight="1" x14ac:dyDescent="0.2">
      <c r="A6" t="s">
        <v>128</v>
      </c>
      <c r="B6" t="s">
        <v>129</v>
      </c>
      <c r="C6" s="9">
        <f>DATE(2020,7,2)</f>
        <v>44014</v>
      </c>
      <c r="D6" t="s">
        <v>145</v>
      </c>
      <c r="E6" s="7" t="s">
        <v>144</v>
      </c>
      <c r="F6" t="s">
        <v>141</v>
      </c>
      <c r="G6" t="s">
        <v>146</v>
      </c>
      <c r="H6" s="4">
        <v>10070</v>
      </c>
      <c r="I6" t="s">
        <v>143</v>
      </c>
    </row>
    <row r="7" spans="1:9" ht="12" customHeight="1" x14ac:dyDescent="0.2">
      <c r="A7" t="s">
        <v>128</v>
      </c>
      <c r="B7" t="s">
        <v>129</v>
      </c>
      <c r="C7" s="9">
        <f>DATE(2020,7,16)</f>
        <v>44028</v>
      </c>
      <c r="D7" t="s">
        <v>46</v>
      </c>
      <c r="E7" s="7" t="s">
        <v>154</v>
      </c>
      <c r="F7" t="s">
        <v>48</v>
      </c>
      <c r="G7" t="s">
        <v>156</v>
      </c>
      <c r="H7" s="4">
        <v>4500</v>
      </c>
      <c r="I7" t="s">
        <v>155</v>
      </c>
    </row>
    <row r="8" spans="1:9" ht="12" customHeight="1" x14ac:dyDescent="0.2">
      <c r="A8" t="s">
        <v>128</v>
      </c>
      <c r="B8" t="s">
        <v>129</v>
      </c>
      <c r="C8" s="9">
        <f>DATE(2020,7,2)</f>
        <v>44014</v>
      </c>
      <c r="D8" t="s">
        <v>139</v>
      </c>
      <c r="E8" s="7" t="s">
        <v>140</v>
      </c>
      <c r="F8" t="s">
        <v>141</v>
      </c>
      <c r="G8" t="s">
        <v>142</v>
      </c>
      <c r="H8" s="4">
        <v>4224.83</v>
      </c>
      <c r="I8" t="s">
        <v>143</v>
      </c>
    </row>
    <row r="9" spans="1:9" ht="12" customHeight="1" x14ac:dyDescent="0.2">
      <c r="A9" t="s">
        <v>128</v>
      </c>
      <c r="B9" t="s">
        <v>129</v>
      </c>
      <c r="C9" s="9">
        <f>DATE(2020,7,16)</f>
        <v>44028</v>
      </c>
      <c r="D9" t="s">
        <v>93</v>
      </c>
      <c r="E9" s="7" t="s">
        <v>144</v>
      </c>
      <c r="F9" t="s">
        <v>48</v>
      </c>
      <c r="G9" t="s">
        <v>158</v>
      </c>
      <c r="H9" s="4">
        <v>1950</v>
      </c>
      <c r="I9" t="s">
        <v>155</v>
      </c>
    </row>
    <row r="10" spans="1:9" ht="12" customHeight="1" x14ac:dyDescent="0.2">
      <c r="A10" t="s">
        <v>128</v>
      </c>
      <c r="B10" t="s">
        <v>129</v>
      </c>
      <c r="C10" s="9">
        <f>DATE(2020,7,21)</f>
        <v>44033</v>
      </c>
      <c r="D10" t="s">
        <v>159</v>
      </c>
      <c r="E10" s="7" t="s">
        <v>138</v>
      </c>
      <c r="F10" t="s">
        <v>160</v>
      </c>
      <c r="G10" t="s">
        <v>161</v>
      </c>
      <c r="H10" s="4">
        <v>1850</v>
      </c>
      <c r="I10" t="s">
        <v>143</v>
      </c>
    </row>
    <row r="11" spans="1:9" ht="12" customHeight="1" x14ac:dyDescent="0.2">
      <c r="A11" t="s">
        <v>128</v>
      </c>
      <c r="B11" t="s">
        <v>129</v>
      </c>
      <c r="C11" s="9">
        <f>DATE(2020,7,16)</f>
        <v>44028</v>
      </c>
      <c r="D11" t="s">
        <v>56</v>
      </c>
      <c r="E11" s="7" t="s">
        <v>144</v>
      </c>
      <c r="F11" t="s">
        <v>58</v>
      </c>
      <c r="G11" t="s">
        <v>157</v>
      </c>
      <c r="H11" s="4">
        <v>1509.62</v>
      </c>
      <c r="I11" t="s">
        <v>155</v>
      </c>
    </row>
    <row r="12" spans="1:9" ht="12" customHeight="1" x14ac:dyDescent="0.2">
      <c r="A12" t="s">
        <v>128</v>
      </c>
      <c r="B12" t="s">
        <v>129</v>
      </c>
      <c r="C12" s="9">
        <f>DATE(2020,7,8)</f>
        <v>44020</v>
      </c>
      <c r="D12" t="s">
        <v>86</v>
      </c>
      <c r="E12" s="7" t="s">
        <v>144</v>
      </c>
      <c r="F12" t="s">
        <v>88</v>
      </c>
      <c r="G12" t="s">
        <v>147</v>
      </c>
      <c r="H12" s="4">
        <v>1241.4000000000001</v>
      </c>
      <c r="I12" t="s">
        <v>143</v>
      </c>
    </row>
    <row r="13" spans="1:9" ht="12" customHeight="1" x14ac:dyDescent="0.2">
      <c r="A13" t="s">
        <v>128</v>
      </c>
      <c r="B13" t="s">
        <v>129</v>
      </c>
      <c r="C13" s="9">
        <f>DATE(2020,7,9)</f>
        <v>44021</v>
      </c>
      <c r="D13" t="s">
        <v>14</v>
      </c>
      <c r="E13" s="7" t="s">
        <v>144</v>
      </c>
      <c r="F13" t="s">
        <v>16</v>
      </c>
      <c r="G13" t="s">
        <v>153</v>
      </c>
      <c r="H13" s="4">
        <v>1161.22</v>
      </c>
      <c r="I13" t="s">
        <v>148</v>
      </c>
    </row>
  </sheetData>
  <autoFilter ref="C3:I13" xr:uid="{8CC7258B-67AC-4076-A150-F9174FEFCE13}"/>
  <sortState xmlns:xlrd2="http://schemas.microsoft.com/office/spreadsheetml/2017/richdata2" ref="A4:J13">
    <sortCondition descending="1" ref="H4:H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8AAF-2DBF-46D9-B9DE-C8594350B3B3}">
  <dimension ref="A1:I14"/>
  <sheetViews>
    <sheetView topLeftCell="A3" workbookViewId="0">
      <selection activeCell="E21" sqref="E21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9">
        <f>DATE(2020,8,13)</f>
        <v>44056</v>
      </c>
      <c r="D4" t="s">
        <v>95</v>
      </c>
      <c r="E4" s="7" t="s">
        <v>144</v>
      </c>
      <c r="F4" t="s">
        <v>84</v>
      </c>
      <c r="G4" t="s">
        <v>176</v>
      </c>
      <c r="H4" s="4">
        <v>114584.25</v>
      </c>
      <c r="I4" t="s">
        <v>175</v>
      </c>
    </row>
    <row r="5" spans="1:9" ht="12" customHeight="1" x14ac:dyDescent="0.2">
      <c r="A5" t="s">
        <v>128</v>
      </c>
      <c r="B5" t="s">
        <v>129</v>
      </c>
      <c r="C5" s="9">
        <f>DATE(2020,8,13)</f>
        <v>44056</v>
      </c>
      <c r="D5" t="s">
        <v>98</v>
      </c>
      <c r="E5" s="7" t="s">
        <v>144</v>
      </c>
      <c r="F5" t="s">
        <v>84</v>
      </c>
      <c r="G5" t="s">
        <v>176</v>
      </c>
      <c r="H5" s="4">
        <v>49080.5</v>
      </c>
      <c r="I5" t="s">
        <v>175</v>
      </c>
    </row>
    <row r="6" spans="1:9" ht="12" customHeight="1" x14ac:dyDescent="0.2">
      <c r="A6" t="s">
        <v>128</v>
      </c>
      <c r="B6" t="s">
        <v>129</v>
      </c>
      <c r="C6" s="9">
        <f>DATE(2020,8,13)</f>
        <v>44056</v>
      </c>
      <c r="D6" t="s">
        <v>99</v>
      </c>
      <c r="E6" s="7" t="s">
        <v>144</v>
      </c>
      <c r="F6" t="s">
        <v>84</v>
      </c>
      <c r="G6" t="s">
        <v>176</v>
      </c>
      <c r="H6" s="4">
        <v>44204.26</v>
      </c>
      <c r="I6" t="s">
        <v>175</v>
      </c>
    </row>
    <row r="7" spans="1:9" ht="12" customHeight="1" x14ac:dyDescent="0.2">
      <c r="A7" t="s">
        <v>128</v>
      </c>
      <c r="B7" t="s">
        <v>129</v>
      </c>
      <c r="C7" s="9">
        <f>DATE(2020,8,20)</f>
        <v>44063</v>
      </c>
      <c r="D7" t="s">
        <v>180</v>
      </c>
      <c r="E7" s="7" t="s">
        <v>138</v>
      </c>
      <c r="F7" t="s">
        <v>181</v>
      </c>
      <c r="G7" t="s">
        <v>182</v>
      </c>
      <c r="H7" s="4">
        <v>9720</v>
      </c>
      <c r="I7" t="s">
        <v>179</v>
      </c>
    </row>
    <row r="8" spans="1:9" ht="12" customHeight="1" x14ac:dyDescent="0.2">
      <c r="A8" t="s">
        <v>128</v>
      </c>
      <c r="B8" t="s">
        <v>129</v>
      </c>
      <c r="C8" s="9">
        <f>DATE(2020,8,31)</f>
        <v>44074</v>
      </c>
      <c r="D8" t="s">
        <v>64</v>
      </c>
      <c r="E8" s="7" t="s">
        <v>144</v>
      </c>
      <c r="F8" t="s">
        <v>65</v>
      </c>
      <c r="G8" t="s">
        <v>184</v>
      </c>
      <c r="H8" s="4">
        <v>3450</v>
      </c>
      <c r="I8" t="s">
        <v>185</v>
      </c>
    </row>
    <row r="9" spans="1:9" ht="12" customHeight="1" x14ac:dyDescent="0.2">
      <c r="A9" t="s">
        <v>128</v>
      </c>
      <c r="B9" t="s">
        <v>129</v>
      </c>
      <c r="C9" s="9">
        <f>DATE(2020,8,31)</f>
        <v>44074</v>
      </c>
      <c r="D9" t="s">
        <v>64</v>
      </c>
      <c r="E9" s="7" t="s">
        <v>144</v>
      </c>
      <c r="F9" t="s">
        <v>65</v>
      </c>
      <c r="G9" t="s">
        <v>186</v>
      </c>
      <c r="H9" s="4">
        <v>3000</v>
      </c>
      <c r="I9" t="s">
        <v>185</v>
      </c>
    </row>
    <row r="10" spans="1:9" ht="12" customHeight="1" x14ac:dyDescent="0.2">
      <c r="A10" t="s">
        <v>128</v>
      </c>
      <c r="B10" t="s">
        <v>129</v>
      </c>
      <c r="C10" s="9">
        <f>DATE(2020,8,20)</f>
        <v>44063</v>
      </c>
      <c r="D10" t="s">
        <v>76</v>
      </c>
      <c r="E10" s="7" t="s">
        <v>144</v>
      </c>
      <c r="F10" t="s">
        <v>78</v>
      </c>
      <c r="G10" t="s">
        <v>183</v>
      </c>
      <c r="H10" s="4">
        <v>2233.56</v>
      </c>
      <c r="I10" t="s">
        <v>179</v>
      </c>
    </row>
    <row r="11" spans="1:9" ht="12" customHeight="1" x14ac:dyDescent="0.2">
      <c r="A11" t="s">
        <v>128</v>
      </c>
      <c r="B11" t="s">
        <v>129</v>
      </c>
      <c r="C11" s="9">
        <f>DATE(2020,8,4)</f>
        <v>44047</v>
      </c>
      <c r="D11" t="s">
        <v>8</v>
      </c>
      <c r="E11" s="7" t="s">
        <v>138</v>
      </c>
      <c r="F11" t="s">
        <v>167</v>
      </c>
      <c r="G11" t="s">
        <v>168</v>
      </c>
      <c r="H11" s="4">
        <v>2200</v>
      </c>
      <c r="I11" t="s">
        <v>169</v>
      </c>
    </row>
    <row r="12" spans="1:9" ht="12" customHeight="1" x14ac:dyDescent="0.2">
      <c r="A12" t="s">
        <v>128</v>
      </c>
      <c r="B12" t="s">
        <v>129</v>
      </c>
      <c r="C12" s="9">
        <f>DATE(2020,8,6)</f>
        <v>44049</v>
      </c>
      <c r="D12" t="s">
        <v>172</v>
      </c>
      <c r="E12" s="7" t="s">
        <v>144</v>
      </c>
      <c r="F12" t="s">
        <v>173</v>
      </c>
      <c r="G12" t="s">
        <v>174</v>
      </c>
      <c r="H12" s="4">
        <v>1994.34</v>
      </c>
      <c r="I12" t="s">
        <v>171</v>
      </c>
    </row>
    <row r="13" spans="1:9" ht="12" customHeight="1" x14ac:dyDescent="0.2">
      <c r="A13" t="s">
        <v>128</v>
      </c>
      <c r="B13" t="s">
        <v>129</v>
      </c>
      <c r="C13" s="9">
        <f>DATE(2020,8,20)</f>
        <v>44063</v>
      </c>
      <c r="D13" t="s">
        <v>2</v>
      </c>
      <c r="E13" s="7" t="s">
        <v>138</v>
      </c>
      <c r="F13" t="s">
        <v>177</v>
      </c>
      <c r="G13" t="s">
        <v>178</v>
      </c>
      <c r="H13" s="4">
        <v>1800</v>
      </c>
      <c r="I13" t="s">
        <v>179</v>
      </c>
    </row>
    <row r="14" spans="1:9" ht="12" customHeight="1" x14ac:dyDescent="0.2">
      <c r="A14" t="s">
        <v>128</v>
      </c>
      <c r="B14" t="s">
        <v>129</v>
      </c>
      <c r="C14" s="9">
        <f>DATE(2020,8,6)</f>
        <v>44049</v>
      </c>
      <c r="D14" t="s">
        <v>14</v>
      </c>
      <c r="E14" s="7" t="s">
        <v>138</v>
      </c>
      <c r="F14" t="s">
        <v>16</v>
      </c>
      <c r="G14" t="s">
        <v>170</v>
      </c>
      <c r="H14" s="4">
        <v>1161.22</v>
      </c>
      <c r="I14" t="s">
        <v>171</v>
      </c>
    </row>
  </sheetData>
  <autoFilter ref="C3:I14" xr:uid="{8CC7258B-67AC-4076-A150-F9174FEFCE13}"/>
  <sortState xmlns:xlrd2="http://schemas.microsoft.com/office/spreadsheetml/2017/richdata2" ref="A4:J14">
    <sortCondition descending="1" ref="H4:H1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D36E-2C1F-4E5E-B7A0-17B84CE81BAB}">
  <dimension ref="A1:I7"/>
  <sheetViews>
    <sheetView workbookViewId="0">
      <selection activeCell="A4" sqref="A4:B4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13" style="4" bestFit="1" customWidth="1"/>
    <col min="9" max="9" width="16.6640625" bestFit="1" customWidth="1"/>
  </cols>
  <sheetData>
    <row r="1" spans="1:9" ht="15.75" x14ac:dyDescent="0.2">
      <c r="A1" s="5" t="s">
        <v>120</v>
      </c>
    </row>
    <row r="2" spans="1:9" ht="15.75" x14ac:dyDescent="0.2">
      <c r="A2" s="5" t="s">
        <v>121</v>
      </c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ht="12" customHeight="1" x14ac:dyDescent="0.2">
      <c r="A4" t="s">
        <v>128</v>
      </c>
      <c r="B4" t="s">
        <v>129</v>
      </c>
      <c r="C4" s="9">
        <f>DATE(2020,9,17)</f>
        <v>44091</v>
      </c>
      <c r="D4" t="s">
        <v>159</v>
      </c>
      <c r="E4" s="7" t="s">
        <v>138</v>
      </c>
      <c r="F4" t="s">
        <v>189</v>
      </c>
      <c r="G4" t="s">
        <v>190</v>
      </c>
      <c r="H4" s="4">
        <v>4750</v>
      </c>
      <c r="I4" t="s">
        <v>191</v>
      </c>
    </row>
    <row r="5" spans="1:9" ht="12" customHeight="1" x14ac:dyDescent="0.2">
      <c r="A5" t="s">
        <v>128</v>
      </c>
      <c r="B5" t="s">
        <v>129</v>
      </c>
      <c r="C5" s="9">
        <f>DATE(2020,9,29)</f>
        <v>44103</v>
      </c>
      <c r="D5" t="s">
        <v>64</v>
      </c>
      <c r="E5" s="7" t="s">
        <v>144</v>
      </c>
      <c r="F5" t="s">
        <v>65</v>
      </c>
      <c r="G5" t="s">
        <v>194</v>
      </c>
      <c r="H5" s="4">
        <v>3300</v>
      </c>
      <c r="I5" t="s">
        <v>195</v>
      </c>
    </row>
    <row r="6" spans="1:9" ht="12" customHeight="1" x14ac:dyDescent="0.2">
      <c r="A6" t="s">
        <v>128</v>
      </c>
      <c r="B6" t="s">
        <v>129</v>
      </c>
      <c r="C6" s="9">
        <f>DATE(2020,9,10)</f>
        <v>44084</v>
      </c>
      <c r="D6" t="s">
        <v>76</v>
      </c>
      <c r="E6" s="7" t="s">
        <v>144</v>
      </c>
      <c r="F6" t="s">
        <v>7</v>
      </c>
      <c r="G6" t="s">
        <v>188</v>
      </c>
      <c r="H6" s="4">
        <v>2169</v>
      </c>
      <c r="I6" t="s">
        <v>187</v>
      </c>
    </row>
    <row r="7" spans="1:9" ht="12" customHeight="1" x14ac:dyDescent="0.2">
      <c r="A7" t="s">
        <v>128</v>
      </c>
      <c r="B7" t="s">
        <v>129</v>
      </c>
      <c r="C7" s="9">
        <f>DATE(2020,9,17)</f>
        <v>44091</v>
      </c>
      <c r="D7" t="s">
        <v>14</v>
      </c>
      <c r="E7" s="7" t="s">
        <v>138</v>
      </c>
      <c r="F7" t="s">
        <v>16</v>
      </c>
      <c r="G7" t="s">
        <v>192</v>
      </c>
      <c r="H7" s="4">
        <v>1161.22</v>
      </c>
      <c r="I7" t="s">
        <v>193</v>
      </c>
    </row>
  </sheetData>
  <autoFilter ref="C3:I7" xr:uid="{8CC7258B-67AC-4076-A150-F9174FEFCE13}"/>
  <sortState xmlns:xlrd2="http://schemas.microsoft.com/office/spreadsheetml/2017/richdata2" ref="A4:J7">
    <sortCondition descending="1" ref="H4:H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5F34-50F8-4190-839C-3E6704FF6C10}">
  <dimension ref="A1:I12"/>
  <sheetViews>
    <sheetView workbookViewId="0">
      <selection activeCell="A4" sqref="A4:B4"/>
    </sheetView>
  </sheetViews>
  <sheetFormatPr defaultRowHeight="12" x14ac:dyDescent="0.2"/>
  <cols>
    <col min="3" max="3" width="11.1640625" bestFit="1" customWidth="1"/>
    <col min="4" max="4" width="49.1640625" bestFit="1" customWidth="1"/>
    <col min="5" max="5" width="21.83203125" bestFit="1" customWidth="1"/>
    <col min="6" max="6" width="28.6640625" bestFit="1" customWidth="1"/>
    <col min="7" max="7" width="29.6640625" bestFit="1" customWidth="1"/>
    <col min="8" max="8" width="11.1640625" bestFit="1" customWidth="1"/>
    <col min="9" max="9" width="16.6640625" bestFit="1" customWidth="1"/>
  </cols>
  <sheetData>
    <row r="1" spans="1:9" ht="15.75" x14ac:dyDescent="0.2">
      <c r="A1" s="5" t="s">
        <v>120</v>
      </c>
      <c r="C1" s="1"/>
      <c r="H1" s="4"/>
    </row>
    <row r="2" spans="1:9" ht="15.75" x14ac:dyDescent="0.2">
      <c r="A2" s="5" t="s">
        <v>121</v>
      </c>
      <c r="C2" s="1"/>
      <c r="H2" s="4"/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x14ac:dyDescent="0.2">
      <c r="A4" t="s">
        <v>128</v>
      </c>
      <c r="B4" t="s">
        <v>129</v>
      </c>
      <c r="C4" s="9">
        <f>DATE(2020,10,23)</f>
        <v>44127</v>
      </c>
      <c r="D4" t="s">
        <v>67</v>
      </c>
      <c r="E4" s="7" t="s">
        <v>144</v>
      </c>
      <c r="F4" t="s">
        <v>72</v>
      </c>
      <c r="G4" t="s">
        <v>196</v>
      </c>
      <c r="H4" s="4">
        <v>19200</v>
      </c>
      <c r="I4" t="s">
        <v>208</v>
      </c>
    </row>
    <row r="5" spans="1:9" x14ac:dyDescent="0.2">
      <c r="A5" t="s">
        <v>128</v>
      </c>
      <c r="B5" t="s">
        <v>129</v>
      </c>
      <c r="C5" s="9">
        <f>DATE(2020,10,23)</f>
        <v>44127</v>
      </c>
      <c r="D5" t="s">
        <v>8</v>
      </c>
      <c r="E5" s="7" t="s">
        <v>138</v>
      </c>
      <c r="F5" t="s">
        <v>26</v>
      </c>
      <c r="G5" t="s">
        <v>197</v>
      </c>
      <c r="H5" s="4">
        <v>7965</v>
      </c>
      <c r="I5" t="s">
        <v>208</v>
      </c>
    </row>
    <row r="6" spans="1:9" x14ac:dyDescent="0.2">
      <c r="A6" t="s">
        <v>128</v>
      </c>
      <c r="B6" t="s">
        <v>129</v>
      </c>
      <c r="C6" s="9">
        <f>DATE(2020,10,29)</f>
        <v>44133</v>
      </c>
      <c r="D6" t="s">
        <v>64</v>
      </c>
      <c r="E6" s="7" t="s">
        <v>144</v>
      </c>
      <c r="F6" t="s">
        <v>65</v>
      </c>
      <c r="G6" t="s">
        <v>198</v>
      </c>
      <c r="H6" s="4">
        <v>3300</v>
      </c>
      <c r="I6" t="s">
        <v>209</v>
      </c>
    </row>
    <row r="7" spans="1:9" x14ac:dyDescent="0.2">
      <c r="A7" t="s">
        <v>128</v>
      </c>
      <c r="B7" t="s">
        <v>129</v>
      </c>
      <c r="C7" s="9">
        <f>DATE(2020,10,23)</f>
        <v>44127</v>
      </c>
      <c r="D7" t="s">
        <v>200</v>
      </c>
      <c r="E7" s="7" t="s">
        <v>149</v>
      </c>
      <c r="F7" t="s">
        <v>19</v>
      </c>
      <c r="G7" t="s">
        <v>201</v>
      </c>
      <c r="H7" s="4">
        <v>2700</v>
      </c>
      <c r="I7" t="s">
        <v>208</v>
      </c>
    </row>
    <row r="8" spans="1:9" x14ac:dyDescent="0.2">
      <c r="A8" t="s">
        <v>128</v>
      </c>
      <c r="B8" t="s">
        <v>129</v>
      </c>
      <c r="C8" s="9">
        <f>DATE(2020,10,29)</f>
        <v>44133</v>
      </c>
      <c r="D8" t="s">
        <v>200</v>
      </c>
      <c r="E8" s="7" t="s">
        <v>149</v>
      </c>
      <c r="F8" t="s">
        <v>19</v>
      </c>
      <c r="G8" t="s">
        <v>202</v>
      </c>
      <c r="H8" s="4">
        <v>2700</v>
      </c>
      <c r="I8" t="s">
        <v>209</v>
      </c>
    </row>
    <row r="9" spans="1:9" x14ac:dyDescent="0.2">
      <c r="A9" t="s">
        <v>128</v>
      </c>
      <c r="B9" t="s">
        <v>129</v>
      </c>
      <c r="C9" s="9">
        <f>DATE(2020,10,15)</f>
        <v>44119</v>
      </c>
      <c r="D9" t="s">
        <v>159</v>
      </c>
      <c r="E9" s="7" t="s">
        <v>138</v>
      </c>
      <c r="F9" t="s">
        <v>203</v>
      </c>
      <c r="G9" t="s">
        <v>190</v>
      </c>
      <c r="H9" s="4">
        <v>1548</v>
      </c>
      <c r="I9" t="s">
        <v>210</v>
      </c>
    </row>
    <row r="10" spans="1:9" x14ac:dyDescent="0.2">
      <c r="A10" t="s">
        <v>128</v>
      </c>
      <c r="B10" t="s">
        <v>129</v>
      </c>
      <c r="C10" s="9">
        <f>DATE(2020,10,8)</f>
        <v>44112</v>
      </c>
      <c r="D10" t="s">
        <v>14</v>
      </c>
      <c r="E10" s="7" t="s">
        <v>138</v>
      </c>
      <c r="F10" t="s">
        <v>16</v>
      </c>
      <c r="G10" t="s">
        <v>205</v>
      </c>
      <c r="H10" s="4">
        <v>1161.22</v>
      </c>
      <c r="I10" t="s">
        <v>211</v>
      </c>
    </row>
    <row r="11" spans="1:9" x14ac:dyDescent="0.2">
      <c r="A11" t="s">
        <v>128</v>
      </c>
      <c r="B11" t="s">
        <v>129</v>
      </c>
      <c r="C11" s="9">
        <f>DATE(2020,10,29)</f>
        <v>44133</v>
      </c>
      <c r="D11" t="s">
        <v>200</v>
      </c>
      <c r="E11" s="7" t="s">
        <v>149</v>
      </c>
      <c r="F11" t="s">
        <v>19</v>
      </c>
      <c r="G11" t="s">
        <v>206</v>
      </c>
      <c r="H11" s="4">
        <v>1080</v>
      </c>
      <c r="I11" t="s">
        <v>209</v>
      </c>
    </row>
    <row r="12" spans="1:9" x14ac:dyDescent="0.2">
      <c r="A12" t="s">
        <v>128</v>
      </c>
      <c r="B12" t="s">
        <v>129</v>
      </c>
      <c r="C12" s="9">
        <f>DATE(2020,10,15)</f>
        <v>44119</v>
      </c>
      <c r="D12" t="s">
        <v>56</v>
      </c>
      <c r="E12" s="7" t="s">
        <v>144</v>
      </c>
      <c r="F12" t="s">
        <v>58</v>
      </c>
      <c r="G12" t="s">
        <v>207</v>
      </c>
      <c r="H12" s="4">
        <v>1035.08</v>
      </c>
      <c r="I12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8F02-3F61-4ED7-AE7A-C82A45A87349}">
  <dimension ref="A1:J19"/>
  <sheetViews>
    <sheetView workbookViewId="0">
      <selection activeCell="A19" sqref="A19:B19"/>
    </sheetView>
  </sheetViews>
  <sheetFormatPr defaultRowHeight="12" x14ac:dyDescent="0.2"/>
  <cols>
    <col min="3" max="3" width="11.1640625" bestFit="1" customWidth="1"/>
    <col min="4" max="4" width="20.33203125" bestFit="1" customWidth="1"/>
    <col min="5" max="5" width="48.6640625" bestFit="1" customWidth="1"/>
    <col min="6" max="6" width="34.1640625" bestFit="1" customWidth="1"/>
    <col min="7" max="7" width="21.33203125" bestFit="1" customWidth="1"/>
    <col min="8" max="8" width="29.6640625" bestFit="1" customWidth="1"/>
    <col min="9" max="9" width="12" bestFit="1" customWidth="1"/>
    <col min="10" max="10" width="16.5" bestFit="1" customWidth="1"/>
  </cols>
  <sheetData>
    <row r="1" spans="1:10" ht="15.75" x14ac:dyDescent="0.2">
      <c r="A1" s="5" t="s">
        <v>120</v>
      </c>
      <c r="C1" s="1"/>
      <c r="H1" s="4"/>
    </row>
    <row r="2" spans="1:10" ht="15.75" x14ac:dyDescent="0.2">
      <c r="A2" s="5" t="s">
        <v>121</v>
      </c>
      <c r="C2" s="1"/>
      <c r="H2" s="4"/>
    </row>
    <row r="3" spans="1:10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10" x14ac:dyDescent="0.2">
      <c r="A4" t="s">
        <v>128</v>
      </c>
      <c r="B4" t="s">
        <v>129</v>
      </c>
      <c r="C4" s="9">
        <f>DATE(2020,11,5)</f>
        <v>44140</v>
      </c>
      <c r="D4" t="s">
        <v>213</v>
      </c>
      <c r="E4" t="s">
        <v>100</v>
      </c>
      <c r="F4" s="7" t="s">
        <v>144</v>
      </c>
      <c r="G4" t="s">
        <v>65</v>
      </c>
      <c r="H4" t="s">
        <v>214</v>
      </c>
      <c r="I4" s="4">
        <v>29749.4</v>
      </c>
      <c r="J4" t="s">
        <v>215</v>
      </c>
    </row>
    <row r="5" spans="1:10" x14ac:dyDescent="0.2">
      <c r="A5" t="s">
        <v>128</v>
      </c>
      <c r="B5" t="s">
        <v>129</v>
      </c>
      <c r="C5" s="9">
        <f>DATE(2020,11,5)</f>
        <v>44140</v>
      </c>
      <c r="D5" t="s">
        <v>216</v>
      </c>
      <c r="E5" t="s">
        <v>217</v>
      </c>
      <c r="F5" s="7" t="s">
        <v>149</v>
      </c>
      <c r="G5" t="s">
        <v>218</v>
      </c>
      <c r="H5" t="s">
        <v>219</v>
      </c>
      <c r="I5" s="4">
        <v>26701.5</v>
      </c>
      <c r="J5" t="s">
        <v>220</v>
      </c>
    </row>
    <row r="6" spans="1:10" x14ac:dyDescent="0.2">
      <c r="A6" t="s">
        <v>128</v>
      </c>
      <c r="B6" t="s">
        <v>129</v>
      </c>
      <c r="C6" s="9">
        <f>DATE(2020,11,19)</f>
        <v>44154</v>
      </c>
      <c r="D6" t="s">
        <v>221</v>
      </c>
      <c r="E6" t="s">
        <v>222</v>
      </c>
      <c r="F6" s="7" t="s">
        <v>144</v>
      </c>
      <c r="G6" t="s">
        <v>223</v>
      </c>
      <c r="H6" t="s">
        <v>224</v>
      </c>
      <c r="I6" s="4">
        <v>13497.89</v>
      </c>
      <c r="J6" t="s">
        <v>225</v>
      </c>
    </row>
    <row r="7" spans="1:10" x14ac:dyDescent="0.2">
      <c r="A7" t="s">
        <v>128</v>
      </c>
      <c r="B7" t="s">
        <v>129</v>
      </c>
      <c r="C7" s="9">
        <f>DATE(2020,11,26)</f>
        <v>44161</v>
      </c>
      <c r="D7" t="s">
        <v>213</v>
      </c>
      <c r="E7" t="s">
        <v>100</v>
      </c>
      <c r="F7" s="7" t="s">
        <v>144</v>
      </c>
      <c r="G7" t="s">
        <v>226</v>
      </c>
      <c r="H7" t="s">
        <v>227</v>
      </c>
      <c r="I7" s="4">
        <v>9446.4</v>
      </c>
      <c r="J7" t="s">
        <v>228</v>
      </c>
    </row>
    <row r="8" spans="1:10" x14ac:dyDescent="0.2">
      <c r="A8" t="s">
        <v>128</v>
      </c>
      <c r="B8" t="s">
        <v>129</v>
      </c>
      <c r="C8" s="9">
        <f>DATE(2020,11,30)</f>
        <v>44165</v>
      </c>
      <c r="D8" t="s">
        <v>229</v>
      </c>
      <c r="E8" t="s">
        <v>180</v>
      </c>
      <c r="F8" s="7" t="s">
        <v>138</v>
      </c>
      <c r="G8" t="s">
        <v>230</v>
      </c>
      <c r="H8" t="s">
        <v>231</v>
      </c>
      <c r="I8" s="4">
        <v>3600</v>
      </c>
      <c r="J8" t="s">
        <v>232</v>
      </c>
    </row>
    <row r="9" spans="1:10" x14ac:dyDescent="0.2">
      <c r="A9" t="s">
        <v>128</v>
      </c>
      <c r="B9" t="s">
        <v>129</v>
      </c>
      <c r="C9" s="9">
        <f>DATE(2020,11,5)</f>
        <v>44140</v>
      </c>
      <c r="D9" t="s">
        <v>213</v>
      </c>
      <c r="E9" t="s">
        <v>100</v>
      </c>
      <c r="F9" s="7" t="s">
        <v>144</v>
      </c>
      <c r="G9" t="s">
        <v>65</v>
      </c>
      <c r="H9" t="s">
        <v>233</v>
      </c>
      <c r="I9" s="4">
        <v>2976.19</v>
      </c>
      <c r="J9" t="s">
        <v>215</v>
      </c>
    </row>
    <row r="10" spans="1:10" x14ac:dyDescent="0.2">
      <c r="A10" t="s">
        <v>128</v>
      </c>
      <c r="B10" t="s">
        <v>129</v>
      </c>
      <c r="C10" s="9">
        <f>DATE(2020,11,5)</f>
        <v>44140</v>
      </c>
      <c r="D10" t="s">
        <v>213</v>
      </c>
      <c r="E10" t="s">
        <v>100</v>
      </c>
      <c r="F10" s="7" t="s">
        <v>144</v>
      </c>
      <c r="G10" t="s">
        <v>65</v>
      </c>
      <c r="H10" t="s">
        <v>234</v>
      </c>
      <c r="I10" s="4">
        <v>2747.26</v>
      </c>
      <c r="J10" t="s">
        <v>215</v>
      </c>
    </row>
    <row r="11" spans="1:10" x14ac:dyDescent="0.2">
      <c r="A11" t="s">
        <v>128</v>
      </c>
      <c r="B11" t="s">
        <v>129</v>
      </c>
      <c r="C11" s="9">
        <f>DATE(2020,11,5)</f>
        <v>44140</v>
      </c>
      <c r="D11" t="s">
        <v>199</v>
      </c>
      <c r="E11" t="s">
        <v>200</v>
      </c>
      <c r="F11" s="7" t="s">
        <v>149</v>
      </c>
      <c r="G11" t="s">
        <v>19</v>
      </c>
      <c r="H11" t="s">
        <v>235</v>
      </c>
      <c r="I11" s="4">
        <v>2700</v>
      </c>
      <c r="J11" t="s">
        <v>215</v>
      </c>
    </row>
    <row r="12" spans="1:10" x14ac:dyDescent="0.2">
      <c r="A12" t="s">
        <v>128</v>
      </c>
      <c r="B12" t="s">
        <v>129</v>
      </c>
      <c r="C12" s="9">
        <f>DATE(2020,11,13)</f>
        <v>44148</v>
      </c>
      <c r="D12" t="s">
        <v>199</v>
      </c>
      <c r="E12" t="s">
        <v>200</v>
      </c>
      <c r="F12" s="7" t="s">
        <v>149</v>
      </c>
      <c r="G12" t="s">
        <v>19</v>
      </c>
      <c r="H12" t="s">
        <v>236</v>
      </c>
      <c r="I12" s="4">
        <v>2700</v>
      </c>
      <c r="J12" t="s">
        <v>237</v>
      </c>
    </row>
    <row r="13" spans="1:10" x14ac:dyDescent="0.2">
      <c r="A13" t="s">
        <v>128</v>
      </c>
      <c r="B13" t="s">
        <v>129</v>
      </c>
      <c r="C13" s="9">
        <f>DATE(2020,11,19)</f>
        <v>44154</v>
      </c>
      <c r="D13" t="s">
        <v>199</v>
      </c>
      <c r="E13" t="s">
        <v>200</v>
      </c>
      <c r="F13" s="7" t="s">
        <v>149</v>
      </c>
      <c r="G13" t="s">
        <v>19</v>
      </c>
      <c r="H13" t="s">
        <v>238</v>
      </c>
      <c r="I13" s="4">
        <v>2700</v>
      </c>
      <c r="J13" t="s">
        <v>225</v>
      </c>
    </row>
    <row r="14" spans="1:10" x14ac:dyDescent="0.2">
      <c r="A14" t="s">
        <v>128</v>
      </c>
      <c r="B14" t="s">
        <v>129</v>
      </c>
      <c r="C14" s="9">
        <f>DATE(2020,11,26)</f>
        <v>44161</v>
      </c>
      <c r="D14" t="s">
        <v>199</v>
      </c>
      <c r="E14" t="s">
        <v>200</v>
      </c>
      <c r="F14" s="7" t="s">
        <v>149</v>
      </c>
      <c r="G14" t="s">
        <v>19</v>
      </c>
      <c r="H14" t="s">
        <v>239</v>
      </c>
      <c r="I14" s="4">
        <v>2160</v>
      </c>
      <c r="J14" t="s">
        <v>228</v>
      </c>
    </row>
    <row r="15" spans="1:10" x14ac:dyDescent="0.2">
      <c r="A15" t="s">
        <v>128</v>
      </c>
      <c r="B15" t="s">
        <v>129</v>
      </c>
      <c r="C15" s="9">
        <f>DATE(2020,11,13)</f>
        <v>44148</v>
      </c>
      <c r="D15" t="s">
        <v>240</v>
      </c>
      <c r="E15" t="s">
        <v>46</v>
      </c>
      <c r="F15" s="7" t="s">
        <v>154</v>
      </c>
      <c r="G15" t="s">
        <v>241</v>
      </c>
      <c r="H15" t="s">
        <v>242</v>
      </c>
      <c r="I15" s="4">
        <v>1600</v>
      </c>
      <c r="J15" t="s">
        <v>237</v>
      </c>
    </row>
    <row r="16" spans="1:10" x14ac:dyDescent="0.2">
      <c r="A16" t="s">
        <v>128</v>
      </c>
      <c r="B16" t="s">
        <v>129</v>
      </c>
      <c r="C16" s="9">
        <f>DATE(2020,11,5)</f>
        <v>44140</v>
      </c>
      <c r="D16" t="s">
        <v>213</v>
      </c>
      <c r="E16" t="s">
        <v>100</v>
      </c>
      <c r="F16" s="7" t="s">
        <v>144</v>
      </c>
      <c r="G16" t="s">
        <v>65</v>
      </c>
      <c r="H16" t="s">
        <v>243</v>
      </c>
      <c r="I16" s="4">
        <v>1463.1</v>
      </c>
      <c r="J16" t="s">
        <v>215</v>
      </c>
    </row>
    <row r="17" spans="1:10" x14ac:dyDescent="0.2">
      <c r="A17" t="s">
        <v>128</v>
      </c>
      <c r="B17" t="s">
        <v>129</v>
      </c>
      <c r="C17" s="9">
        <f>DATE(2020,11,13)</f>
        <v>44148</v>
      </c>
      <c r="D17" t="s">
        <v>244</v>
      </c>
      <c r="E17" t="s">
        <v>76</v>
      </c>
      <c r="F17" s="7" t="s">
        <v>144</v>
      </c>
      <c r="G17" t="s">
        <v>7</v>
      </c>
      <c r="H17" t="s">
        <v>245</v>
      </c>
      <c r="I17" s="4">
        <v>1188</v>
      </c>
      <c r="J17" t="s">
        <v>237</v>
      </c>
    </row>
    <row r="18" spans="1:10" x14ac:dyDescent="0.2">
      <c r="A18" t="s">
        <v>128</v>
      </c>
      <c r="B18" t="s">
        <v>129</v>
      </c>
      <c r="C18" s="9">
        <f>DATE(2020,11,5)</f>
        <v>44140</v>
      </c>
      <c r="D18" t="s">
        <v>213</v>
      </c>
      <c r="E18" t="s">
        <v>100</v>
      </c>
      <c r="F18" s="7" t="s">
        <v>144</v>
      </c>
      <c r="G18" t="s">
        <v>65</v>
      </c>
      <c r="H18" t="s">
        <v>246</v>
      </c>
      <c r="I18" s="4">
        <v>1172.99</v>
      </c>
      <c r="J18" t="s">
        <v>215</v>
      </c>
    </row>
    <row r="19" spans="1:10" x14ac:dyDescent="0.2">
      <c r="A19" t="s">
        <v>128</v>
      </c>
      <c r="B19" t="s">
        <v>129</v>
      </c>
      <c r="C19" s="9">
        <f>DATE(2020,11,5)</f>
        <v>44140</v>
      </c>
      <c r="D19" t="s">
        <v>204</v>
      </c>
      <c r="E19" t="s">
        <v>14</v>
      </c>
      <c r="F19" s="7" t="s">
        <v>138</v>
      </c>
      <c r="G19" t="s">
        <v>16</v>
      </c>
      <c r="H19" t="s">
        <v>247</v>
      </c>
      <c r="I19" s="4">
        <v>1161.22</v>
      </c>
      <c r="J19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BD78-F088-4D32-8A60-6C397A395CAF}">
  <dimension ref="A1:I12"/>
  <sheetViews>
    <sheetView workbookViewId="0">
      <selection activeCell="D22" sqref="D22"/>
    </sheetView>
  </sheetViews>
  <sheetFormatPr defaultRowHeight="12" x14ac:dyDescent="0.2"/>
  <cols>
    <col min="3" max="3" width="11.1640625" bestFit="1" customWidth="1"/>
    <col min="4" max="4" width="49.1640625" bestFit="1" customWidth="1"/>
    <col min="5" max="5" width="21.83203125" bestFit="1" customWidth="1"/>
    <col min="6" max="6" width="28.6640625" bestFit="1" customWidth="1"/>
    <col min="7" max="7" width="30.6640625" bestFit="1" customWidth="1"/>
    <col min="8" max="8" width="10.33203125" bestFit="1" customWidth="1"/>
    <col min="9" max="9" width="16.5" bestFit="1" customWidth="1"/>
  </cols>
  <sheetData>
    <row r="1" spans="1:9" ht="15.75" x14ac:dyDescent="0.2">
      <c r="A1" s="5" t="s">
        <v>120</v>
      </c>
      <c r="C1" s="1"/>
      <c r="H1" s="4"/>
    </row>
    <row r="2" spans="1:9" ht="15.75" x14ac:dyDescent="0.2">
      <c r="A2" s="5" t="s">
        <v>121</v>
      </c>
      <c r="C2" s="1"/>
      <c r="H2" s="4"/>
    </row>
    <row r="3" spans="1:9" s="2" customFormat="1" ht="37.5" customHeight="1" x14ac:dyDescent="0.2">
      <c r="A3" s="6" t="s">
        <v>122</v>
      </c>
      <c r="B3" s="2" t="s">
        <v>123</v>
      </c>
      <c r="C3" s="2" t="s">
        <v>0</v>
      </c>
      <c r="D3" s="2" t="s">
        <v>124</v>
      </c>
      <c r="E3" s="2" t="s">
        <v>125</v>
      </c>
      <c r="F3" s="2" t="s">
        <v>126</v>
      </c>
      <c r="G3" s="2" t="s">
        <v>1</v>
      </c>
      <c r="H3" s="3" t="s">
        <v>119</v>
      </c>
      <c r="I3" s="2" t="s">
        <v>127</v>
      </c>
    </row>
    <row r="4" spans="1:9" x14ac:dyDescent="0.2">
      <c r="A4" t="s">
        <v>128</v>
      </c>
      <c r="B4" t="s">
        <v>129</v>
      </c>
      <c r="C4" s="9">
        <f>DATE(2020,12,10)</f>
        <v>44175</v>
      </c>
      <c r="D4" t="s">
        <v>100</v>
      </c>
      <c r="E4" s="7" t="s">
        <v>144</v>
      </c>
      <c r="F4" t="s">
        <v>65</v>
      </c>
      <c r="G4" t="s">
        <v>248</v>
      </c>
      <c r="H4" s="4">
        <v>5664</v>
      </c>
      <c r="I4" t="s">
        <v>249</v>
      </c>
    </row>
    <row r="5" spans="1:9" x14ac:dyDescent="0.2">
      <c r="A5" t="s">
        <v>128</v>
      </c>
      <c r="B5" t="s">
        <v>129</v>
      </c>
      <c r="C5" s="9">
        <f>DATE(2020,12,10)</f>
        <v>44175</v>
      </c>
      <c r="D5" t="s">
        <v>76</v>
      </c>
      <c r="E5" s="7" t="s">
        <v>144</v>
      </c>
      <c r="F5" t="s">
        <v>80</v>
      </c>
      <c r="G5" t="s">
        <v>245</v>
      </c>
      <c r="H5" s="4">
        <v>3396.6</v>
      </c>
      <c r="I5" t="s">
        <v>249</v>
      </c>
    </row>
    <row r="6" spans="1:9" x14ac:dyDescent="0.2">
      <c r="A6" t="s">
        <v>128</v>
      </c>
      <c r="B6" t="s">
        <v>129</v>
      </c>
      <c r="C6" s="9">
        <f>DATE(2020,12,17)</f>
        <v>44182</v>
      </c>
      <c r="D6" t="s">
        <v>64</v>
      </c>
      <c r="E6" s="7" t="s">
        <v>144</v>
      </c>
      <c r="F6" t="s">
        <v>65</v>
      </c>
      <c r="G6" t="s">
        <v>250</v>
      </c>
      <c r="H6" s="4">
        <v>3250</v>
      </c>
      <c r="I6" t="s">
        <v>251</v>
      </c>
    </row>
    <row r="7" spans="1:9" x14ac:dyDescent="0.2">
      <c r="A7" t="s">
        <v>128</v>
      </c>
      <c r="B7" t="s">
        <v>129</v>
      </c>
      <c r="C7" s="9">
        <f>DATE(2020,12,3)</f>
        <v>44168</v>
      </c>
      <c r="D7" t="s">
        <v>200</v>
      </c>
      <c r="E7" s="7" t="s">
        <v>149</v>
      </c>
      <c r="F7" t="s">
        <v>19</v>
      </c>
      <c r="G7" s="8" t="s">
        <v>252</v>
      </c>
      <c r="H7" s="4">
        <v>2700</v>
      </c>
      <c r="I7" t="s">
        <v>253</v>
      </c>
    </row>
    <row r="8" spans="1:9" x14ac:dyDescent="0.2">
      <c r="A8" t="s">
        <v>128</v>
      </c>
      <c r="B8" t="s">
        <v>129</v>
      </c>
      <c r="C8" s="9">
        <f>DATE(2020,12,17)</f>
        <v>44182</v>
      </c>
      <c r="D8" t="s">
        <v>200</v>
      </c>
      <c r="E8" s="7" t="s">
        <v>149</v>
      </c>
      <c r="F8" t="s">
        <v>19</v>
      </c>
      <c r="G8" t="s">
        <v>254</v>
      </c>
      <c r="H8" s="4">
        <v>2700</v>
      </c>
      <c r="I8" t="s">
        <v>251</v>
      </c>
    </row>
    <row r="9" spans="1:9" x14ac:dyDescent="0.2">
      <c r="A9" t="s">
        <v>128</v>
      </c>
      <c r="B9" t="s">
        <v>129</v>
      </c>
      <c r="C9" s="9">
        <f>DATE(2020,12,17)</f>
        <v>44182</v>
      </c>
      <c r="D9" t="s">
        <v>200</v>
      </c>
      <c r="E9" s="7" t="s">
        <v>149</v>
      </c>
      <c r="F9" t="s">
        <v>19</v>
      </c>
      <c r="G9" t="s">
        <v>255</v>
      </c>
      <c r="H9" s="4">
        <v>2700</v>
      </c>
      <c r="I9" t="s">
        <v>251</v>
      </c>
    </row>
    <row r="10" spans="1:9" x14ac:dyDescent="0.2">
      <c r="A10" t="s">
        <v>128</v>
      </c>
      <c r="B10" t="s">
        <v>129</v>
      </c>
      <c r="C10" s="9">
        <f>DATE(2020,12,10)</f>
        <v>44175</v>
      </c>
      <c r="D10" t="s">
        <v>56</v>
      </c>
      <c r="E10" s="7" t="s">
        <v>144</v>
      </c>
      <c r="F10" t="s">
        <v>58</v>
      </c>
      <c r="G10" t="s">
        <v>256</v>
      </c>
      <c r="H10" s="4">
        <v>1250.69</v>
      </c>
      <c r="I10" t="s">
        <v>249</v>
      </c>
    </row>
    <row r="11" spans="1:9" x14ac:dyDescent="0.2">
      <c r="A11" t="s">
        <v>128</v>
      </c>
      <c r="B11" t="s">
        <v>129</v>
      </c>
      <c r="C11" s="9">
        <f>DATE(2020,12,17)</f>
        <v>44182</v>
      </c>
      <c r="D11" t="s">
        <v>76</v>
      </c>
      <c r="E11" s="7" t="s">
        <v>144</v>
      </c>
      <c r="F11" t="s">
        <v>7</v>
      </c>
      <c r="G11" t="s">
        <v>257</v>
      </c>
      <c r="H11" s="4">
        <v>1248</v>
      </c>
      <c r="I11" t="s">
        <v>251</v>
      </c>
    </row>
    <row r="12" spans="1:9" x14ac:dyDescent="0.2">
      <c r="A12" t="s">
        <v>128</v>
      </c>
      <c r="B12" t="s">
        <v>129</v>
      </c>
      <c r="C12" s="9">
        <f>DATE(2020,12,10)</f>
        <v>44175</v>
      </c>
      <c r="D12" t="s">
        <v>14</v>
      </c>
      <c r="E12" s="7" t="s">
        <v>138</v>
      </c>
      <c r="F12" t="s">
        <v>16</v>
      </c>
      <c r="G12" t="s">
        <v>258</v>
      </c>
      <c r="H12" s="4">
        <v>1161.22</v>
      </c>
      <c r="I12" t="s">
        <v>249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383053-2BF5-4EF1-8F4E-D61C85844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05FAA3-4043-4FA7-92BD-8BC0BF25E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6626D-3D18-41C9-A01E-E5036E651F00}">
  <ds:schemaRefs>
    <ds:schemaRef ds:uri="http://schemas.microsoft.com/office/2006/documentManagement/types"/>
    <ds:schemaRef ds:uri="15da933b-e053-4bf9-909e-a8510277422f"/>
    <ds:schemaRef ds:uri="eea783ac-5207-47aa-9c2d-3db6bfc10da7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Apr-20</vt:lpstr>
      <vt:lpstr>May-20</vt:lpstr>
      <vt:lpstr>June-20</vt:lpstr>
      <vt:lpstr>Jul-20</vt:lpstr>
      <vt:lpstr>Aug-20</vt:lpstr>
      <vt:lpstr>Sep-20</vt:lpstr>
      <vt:lpstr>Oct-20</vt:lpstr>
      <vt:lpstr>Nov-20</vt:lpstr>
      <vt:lpstr>Dec-20</vt:lpstr>
      <vt:lpstr>Jan-21</vt:lpstr>
      <vt:lpstr>Feb-21</vt:lpstr>
      <vt:lpstr>Mar-21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Morounke Akingbola</cp:lastModifiedBy>
  <dcterms:created xsi:type="dcterms:W3CDTF">2020-07-06T19:41:11Z</dcterms:created>
  <dcterms:modified xsi:type="dcterms:W3CDTF">2021-04-04T18:46:57Z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